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570" windowHeight="11655" activeTab="0"/>
  </bookViews>
  <sheets>
    <sheet name="стр.1_4" sheetId="1" r:id="rId1"/>
    <sheet name="стр.5_6" sheetId="2" r:id="rId2"/>
    <sheet name="Свединия" sheetId="3" r:id="rId3"/>
    <sheet name="Расчеты (обосн) обл.бюд" sheetId="4" r:id="rId4"/>
    <sheet name="Расчеты (обосн) местн.б" sheetId="5" r:id="rId5"/>
    <sheet name="Расч (обосн) субс.на иные цели" sheetId="6" r:id="rId6"/>
    <sheet name="Расчеты (обосн) платные услуги" sheetId="7" r:id="rId7"/>
    <sheet name="Расчеты (обосн) родит.плата" sheetId="8" r:id="rId8"/>
    <sheet name="Расчеты (обосн) добр.пожерт" sheetId="9" r:id="rId9"/>
    <sheet name="Расчеты (обосн) аренда" sheetId="10" r:id="rId10"/>
    <sheet name="Расчеты (обосн) возмещение ком." sheetId="11" r:id="rId11"/>
    <sheet name="Компенсация затрат " sheetId="12" r:id="rId12"/>
    <sheet name="Лист1" sheetId="13" r:id="rId13"/>
  </sheets>
  <externalReferences>
    <externalReference r:id="rId16"/>
    <externalReference r:id="rId17"/>
  </externalReferences>
  <definedNames>
    <definedName name="_xlfn.SINGLE" hidden="1">#NAME?</definedName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'стр.1_4'!$26:$29</definedName>
    <definedName name="_xlnm.Print_Titles" localSheetId="1">'стр.5_6'!$3:$6</definedName>
    <definedName name="_xlnm.Print_Area" localSheetId="5">'Расч (обосн) субс.на иные цели'!$A$1:$J$56</definedName>
    <definedName name="_xlnm.Print_Area" localSheetId="9">'Расчеты (обосн) аренда'!$A$1:$J$70</definedName>
    <definedName name="_xlnm.Print_Area" localSheetId="8">'Расчеты (обосн) добр.пожерт'!$A$1:$J$113</definedName>
    <definedName name="_xlnm.Print_Area" localSheetId="4">'Расчеты (обосн) местн.б'!$B$1:$J$175</definedName>
    <definedName name="_xlnm.Print_Area" localSheetId="3">'Расчеты (обосн) обл.бюд'!$A$1:$J$94</definedName>
    <definedName name="_xlnm.Print_Area" localSheetId="0">'стр.1_4'!$A$1:$DJ$152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<sst xmlns="http://schemas.openxmlformats.org/spreadsheetml/2006/main" count="2150" uniqueCount="709">
  <si>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</si>
  <si>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</si>
  <si>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</si>
  <si>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</si>
  <si>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</si>
  <si>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</si>
  <si>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</si>
  <si>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</si>
  <si>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</si>
  <si>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</si>
  <si>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</si>
  <si>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</si>
  <si>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</si>
  <si>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</si>
  <si>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</si>
  <si>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</si>
  <si>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</si>
  <si>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</si>
  <si>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</si>
  <si>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</si>
  <si>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</si>
  <si>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</si>
  <si>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</si>
  <si>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</si>
  <si>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</si>
  <si>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</si>
  <si>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</si>
  <si>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</si>
  <si>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</si>
  <si>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</si>
  <si>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</si>
  <si>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</si>
  <si>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</si>
  <si>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</si>
  <si>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</si>
  <si>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</si>
  <si>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</si>
  <si>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</si>
  <si>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</si>
  <si>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</si>
  <si>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</si>
  <si>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</si>
  <si>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</si>
  <si>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</si>
  <si>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</si>
  <si>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</si>
  <si>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</si>
  <si>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</si>
  <si>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</si>
  <si>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</si>
  <si>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</si>
  <si>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прочие доходы, всего</t>
  </si>
  <si>
    <t>1500</t>
  </si>
  <si>
    <t>1510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</si>
  <si>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</si>
  <si>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</si>
  <si>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</si>
  <si>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</si>
  <si>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</si>
  <si>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</si>
  <si>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</si>
  <si>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</si>
  <si>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</si>
  <si>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112</t>
  </si>
  <si>
    <t>119</t>
  </si>
  <si>
    <t>131</t>
  </si>
  <si>
    <t>134</t>
  </si>
  <si>
    <t>2200</t>
  </si>
  <si>
    <t>2210</t>
  </si>
  <si>
    <t>2211</t>
  </si>
  <si>
    <t>2220</t>
  </si>
  <si>
    <t>2300</t>
  </si>
  <si>
    <t>2310</t>
  </si>
  <si>
    <t>851</t>
  </si>
  <si>
    <t>2400</t>
  </si>
  <si>
    <t>2410</t>
  </si>
  <si>
    <t>2500</t>
  </si>
  <si>
    <t>2600</t>
  </si>
  <si>
    <t>2610</t>
  </si>
  <si>
    <t>243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</si>
  <si>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</si>
  <si>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</si>
  <si>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</si>
  <si>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</si>
  <si>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</si>
  <si>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</si>
  <si>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</si>
  <si>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</si>
  <si>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</si>
  <si>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</si>
  <si>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</si>
  <si>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</si>
  <si>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</si>
  <si>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</si>
  <si>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</si>
  <si>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</si>
  <si>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</si>
  <si>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</si>
  <si>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</si>
  <si>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</si>
  <si>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</si>
  <si>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</si>
  <si>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</si>
  <si>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</si>
  <si>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</si>
  <si>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</si>
  <si>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</si>
  <si>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</si>
  <si>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</si>
  <si>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</si>
  <si>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</si>
  <si>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</si>
  <si>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</si>
  <si>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</si>
  <si>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</si>
  <si>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</si>
  <si>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</si>
  <si>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</si>
  <si>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</si>
  <si>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</si>
  <si>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</si>
  <si>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</si>
  <si>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</si>
  <si>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</si>
  <si>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</si>
  <si>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</si>
  <si>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</si>
  <si>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</si>
  <si>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</si>
  <si>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</si>
  <si>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</si>
  <si>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</si>
  <si>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</si>
  <si>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</si>
  <si>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</si>
  <si>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</si>
  <si>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</si>
  <si>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</si>
  <si>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</si>
  <si>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</si>
  <si>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</si>
  <si>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</si>
  <si>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</si>
  <si>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</si>
  <si>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</si>
  <si>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</si>
  <si>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</si>
  <si>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</si>
  <si>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</si>
  <si>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</si>
  <si>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</si>
  <si>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</si>
  <si>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Отраслевой код</t>
  </si>
  <si>
    <t>Код субсидии</t>
  </si>
  <si>
    <t>Доходы  от сдачи в аренду муниципального имущества, находящегося в оперативном управлении</t>
  </si>
  <si>
    <t>в том числе:
субсидии на финансовое обеспечение выполнения муниципального задания (за счет средств областного бюджета)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</si>
  <si>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</si>
  <si>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</si>
  <si>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1211</t>
  </si>
  <si>
    <t>1212</t>
  </si>
  <si>
    <t>1213</t>
  </si>
  <si>
    <t>1214</t>
  </si>
  <si>
    <t>1215</t>
  </si>
  <si>
    <t>доходы от добровольных пожертвований, грантов, премий</t>
  </si>
  <si>
    <t>доходы от прочих безвозмездных поступлений</t>
  </si>
  <si>
    <t>целевые субсидии (субсидии на иные цели)</t>
  </si>
  <si>
    <t>целевые субсидии (субсидии на иные цели), всего</t>
  </si>
  <si>
    <t>1511</t>
  </si>
  <si>
    <t>1512</t>
  </si>
  <si>
    <t>1513</t>
  </si>
  <si>
    <t>субсидии на финансовое обеспечение выполнения муниципального задания (за счет средств областного бюджета)</t>
  </si>
  <si>
    <t>211</t>
  </si>
  <si>
    <t>212</t>
  </si>
  <si>
    <t>226</t>
  </si>
  <si>
    <t>213</t>
  </si>
  <si>
    <t>221</t>
  </si>
  <si>
    <t>222</t>
  </si>
  <si>
    <t>225</t>
  </si>
  <si>
    <t>310</t>
  </si>
  <si>
    <t>346</t>
  </si>
  <si>
    <t>Итого:</t>
  </si>
  <si>
    <t>субсидии на финансовое обеспечение выполнения муниципального задания (за счет средств муниципального бюджета)</t>
  </si>
  <si>
    <t>2111</t>
  </si>
  <si>
    <t>2112</t>
  </si>
  <si>
    <t>2113</t>
  </si>
  <si>
    <t>2114</t>
  </si>
  <si>
    <t>223</t>
  </si>
  <si>
    <t>228</t>
  </si>
  <si>
    <t>342</t>
  </si>
  <si>
    <t>345</t>
  </si>
  <si>
    <t>349</t>
  </si>
  <si>
    <t>291</t>
  </si>
  <si>
    <t>2212</t>
  </si>
  <si>
    <t>2213</t>
  </si>
  <si>
    <t>2214</t>
  </si>
  <si>
    <t>2215</t>
  </si>
  <si>
    <t>2216</t>
  </si>
  <si>
    <t>2217</t>
  </si>
  <si>
    <t>2218</t>
  </si>
  <si>
    <t>2219</t>
  </si>
  <si>
    <t>2221</t>
  </si>
  <si>
    <t>2222</t>
  </si>
  <si>
    <t>2223</t>
  </si>
  <si>
    <t>2224</t>
  </si>
  <si>
    <t>2225</t>
  </si>
  <si>
    <t>2226</t>
  </si>
  <si>
    <t>2311</t>
  </si>
  <si>
    <t>2312</t>
  </si>
  <si>
    <t>2313</t>
  </si>
  <si>
    <t>2314</t>
  </si>
  <si>
    <t>Расходы от оказания услуг</t>
  </si>
  <si>
    <t>2411</t>
  </si>
  <si>
    <t>2412</t>
  </si>
  <si>
    <t>2413</t>
  </si>
  <si>
    <t>2414</t>
  </si>
  <si>
    <t>2415</t>
  </si>
  <si>
    <t>Расходы за счет родительской платы</t>
  </si>
  <si>
    <t>2510</t>
  </si>
  <si>
    <t>2511</t>
  </si>
  <si>
    <t>Добровольные пожертвования, гранты, премии</t>
  </si>
  <si>
    <t>2611</t>
  </si>
  <si>
    <t>2612</t>
  </si>
  <si>
    <t>2613</t>
  </si>
  <si>
    <t>Прочие безвозмездные поступления</t>
  </si>
  <si>
    <t>2700</t>
  </si>
  <si>
    <t>2711</t>
  </si>
  <si>
    <t>2712</t>
  </si>
  <si>
    <t>2713</t>
  </si>
  <si>
    <t>2714</t>
  </si>
  <si>
    <t>Возмещение коммунальных услуг и эксплуатационных расходов по договорам аренды и безвозмездного пользования</t>
  </si>
  <si>
    <t>2800</t>
  </si>
  <si>
    <t>2811</t>
  </si>
  <si>
    <t>2812</t>
  </si>
  <si>
    <t>2813</t>
  </si>
  <si>
    <t>2900</t>
  </si>
  <si>
    <t>2911</t>
  </si>
  <si>
    <t>2912</t>
  </si>
  <si>
    <t>2913</t>
  </si>
  <si>
    <t>2914</t>
  </si>
  <si>
    <t>0</t>
  </si>
  <si>
    <t>Целевые субсидии (субсидии на иные цели)</t>
  </si>
  <si>
    <t>Субсидии на финансовое обеспечение выполнения муниципального задания (за счет средств муниципального бюджета)</t>
  </si>
  <si>
    <t>Субсидии на финансовое обеспечение выполнения муниципального задания (за счет средств областного бюджета)</t>
  </si>
  <si>
    <t>Приложение № 2</t>
  </si>
  <si>
    <t>к Порядку</t>
  </si>
  <si>
    <t>Всего</t>
  </si>
  <si>
    <t>Начальник Управления образования администрации Ангарского городского округа</t>
  </si>
  <si>
    <t>Расчеты (обоснования) к плану финансово-хозяйственной деятельности муниципального учреждения</t>
  </si>
  <si>
    <t>Источник финансового обеспечения</t>
  </si>
  <si>
    <t xml:space="preserve">Учреждение </t>
  </si>
  <si>
    <t>1. Оплата труда КОСГУ 211</t>
  </si>
  <si>
    <t>Вид ресурса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</si>
  <si>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</si>
  <si>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</si>
  <si>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</si>
  <si>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</si>
  <si>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</si>
  <si>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</si>
  <si>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</si>
  <si>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</si>
  <si>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</si>
  <si>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</si>
  <si>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</si>
  <si>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</si>
  <si>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</si>
  <si>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</si>
  <si>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</si>
  <si>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</si>
  <si>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</si>
  <si>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</si>
  <si>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</si>
  <si>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</si>
  <si>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</si>
  <si>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</si>
  <si>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</si>
  <si>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Х</t>
  </si>
  <si>
    <t>1.1.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</si>
  <si>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</si>
  <si>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</si>
  <si>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</si>
  <si>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</si>
  <si>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2.1.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</si>
  <si>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</si>
  <si>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</si>
  <si>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РФ по ставке 0,0%</t>
  </si>
  <si>
    <t>2.3.</t>
  </si>
  <si>
    <t>обязательное страхование от несчастных случаев на производстве и профессиональных заболеваний по ставке 0,2%</t>
  </si>
  <si>
    <t>2.4.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</si>
  <si>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</si>
  <si>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</si>
  <si>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3. Услуги связи КОСГУ 221</t>
  </si>
  <si>
    <t>Наименование расходов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</si>
  <si>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</si>
  <si>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</si>
  <si>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</si>
  <si>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</si>
  <si>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Сумма в год, руб</t>
  </si>
  <si>
    <t>7=4*5*6</t>
  </si>
  <si>
    <t>Услуги Интернет-провайдеров</t>
  </si>
  <si>
    <t>количество номеров, ед.</t>
  </si>
  <si>
    <t>количество ед</t>
  </si>
  <si>
    <t>Стоимость, руб</t>
  </si>
  <si>
    <t>6=4*5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</si>
  <si>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</si>
  <si>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</si>
  <si>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</si>
  <si>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</si>
  <si>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в том числе по группам материалов:</t>
  </si>
  <si>
    <t>Игры, игрушки</t>
  </si>
  <si>
    <t>Средства обучения</t>
  </si>
  <si>
    <t xml:space="preserve">ВСЕГО </t>
  </si>
  <si>
    <t>ФИО</t>
  </si>
  <si>
    <t>Главный бухгалтер</t>
  </si>
  <si>
    <t>Исп.</t>
  </si>
  <si>
    <t>дата</t>
  </si>
  <si>
    <t>ФОРМА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</si>
  <si>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</si>
  <si>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</si>
  <si>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</si>
  <si>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6=3*4*5</t>
  </si>
  <si>
    <t>2. Услуги связи КОСГУ 221</t>
  </si>
  <si>
    <t>Абонентская плата за номер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</si>
  <si>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</si>
  <si>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</si>
  <si>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</si>
  <si>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</si>
  <si>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</si>
  <si>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количество ресурса, ед.</t>
  </si>
  <si>
    <t>Иные услуги связи</t>
  </si>
  <si>
    <t>передача отчетов</t>
  </si>
  <si>
    <t>3. Транспортные услуги КОСГУ 222</t>
  </si>
  <si>
    <t>Доставка грузов (наем транспортных средств)</t>
  </si>
  <si>
    <t>количество машин, ед</t>
  </si>
  <si>
    <t>4.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</si>
  <si>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</si>
  <si>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</si>
  <si>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</si>
  <si>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</si>
  <si>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</si>
  <si>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</si>
  <si>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</si>
  <si>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</si>
  <si>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5. Услуги по содержанию имущества КОСГУ 225</t>
  </si>
  <si>
    <t>1.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</si>
  <si>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</si>
  <si>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</si>
  <si>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</si>
  <si>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</si>
  <si>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</si>
  <si>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1.3.</t>
  </si>
  <si>
    <t>Техническое обслуживание и регламентно-профилактический ремонт электрооборудования (электрощитовых) здания</t>
  </si>
  <si>
    <t>1.4.</t>
  </si>
  <si>
    <t>Информационно-техническое сопровождение узла учета тепловой энергии</t>
  </si>
  <si>
    <t>1.5.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</si>
  <si>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</si>
  <si>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</si>
  <si>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</si>
  <si>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1.6.</t>
  </si>
  <si>
    <t>Обслуживание и уборка помещения</t>
  </si>
  <si>
    <t xml:space="preserve">    - дезинсекция, дератизация</t>
  </si>
  <si>
    <t>кв.м.</t>
  </si>
  <si>
    <t xml:space="preserve">    - очистка кровли от снега, наледи</t>
  </si>
  <si>
    <t xml:space="preserve">    - зарядка огнетушителей</t>
  </si>
  <si>
    <t>количество единиц</t>
  </si>
  <si>
    <t xml:space="preserve">    </t>
  </si>
  <si>
    <t xml:space="preserve">    - ремонт и госповерка весов</t>
  </si>
  <si>
    <t>1.7.</t>
  </si>
  <si>
    <t>Вывоз ТБО</t>
  </si>
  <si>
    <t>куб.м.</t>
  </si>
  <si>
    <t>2.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</si>
  <si>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</si>
  <si>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</si>
  <si>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</si>
  <si>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</si>
  <si>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</si>
  <si>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</si>
  <si>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</si>
  <si>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2.5.</t>
  </si>
  <si>
    <t>Ремонт систем пожарной, охранной сигнализации, системы видеонаблюдения</t>
  </si>
  <si>
    <t>2.6.</t>
  </si>
  <si>
    <t>6. Прочие услуги КОСГУ 226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</si>
  <si>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</si>
  <si>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</si>
  <si>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</si>
  <si>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</si>
  <si>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</si>
  <si>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</si>
  <si>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</si>
  <si>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Предрейсовый медосмотр водителей</t>
  </si>
  <si>
    <t>Программа по передаче электронной отчетности в ФНС и ПФ РФ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</si>
  <si>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</si>
  <si>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</si>
  <si>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</si>
  <si>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</si>
  <si>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</si>
  <si>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</si>
  <si>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</si>
  <si>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</si>
  <si>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</si>
  <si>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</si>
  <si>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госпошлина</t>
  </si>
  <si>
    <t>пени, штрафы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</si>
  <si>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</si>
  <si>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</si>
  <si>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</si>
  <si>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</si>
  <si>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</si>
  <si>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</si>
  <si>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</si>
  <si>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</si>
  <si>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</si>
  <si>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</si>
  <si>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</si>
  <si>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</si>
  <si>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</si>
  <si>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>КОСГУ</t>
  </si>
  <si>
    <t>Расчет</t>
  </si>
  <si>
    <t>Платные услуги</t>
  </si>
  <si>
    <t>4. Услуги связи КОСГУ 221</t>
  </si>
  <si>
    <t>5. Транспортные услуги КОСГУ 222</t>
  </si>
  <si>
    <t>6. Коммунальные услуги КОСГУ 223</t>
  </si>
  <si>
    <t>Средства родительской платы</t>
  </si>
  <si>
    <t>Родительская плата 100%</t>
  </si>
  <si>
    <t>Родительская плата 50%</t>
  </si>
  <si>
    <t>Средства добровольных пожертвований, грантов, премий</t>
  </si>
  <si>
    <t>Средства от сдачи в аренду муниципального имущества, находящегося в оперативном управлении</t>
  </si>
  <si>
    <t>1. Услуги связи КОСГУ 221</t>
  </si>
  <si>
    <t>2. Транспортные услуги КОСГУ 222</t>
  </si>
  <si>
    <t>Средства  от возмещения коммунальных услуг и эксплуатационных расходов по договорам аренды и безвозмездного пользования</t>
  </si>
  <si>
    <t>Целеывые сцбсидии (субсидии на иные цели)</t>
  </si>
  <si>
    <t>1. Расчеты (обоснования) поступлений по доходам от арендной платы за использование собственности</t>
  </si>
  <si>
    <t>Ставка арендной платы, руб</t>
  </si>
  <si>
    <t>Общая сумма поступлений, руб.</t>
  </si>
  <si>
    <t xml:space="preserve">2. Расчеты (обоснования) расходов </t>
  </si>
  <si>
    <t>1. Расчеты (обоснования) поступлений по доходам от оказания услуг (выполнения работ) в рамках муниципального задания</t>
  </si>
  <si>
    <t>Наименование услуги (работы)</t>
  </si>
  <si>
    <t>Объем услуг (работ)</t>
  </si>
  <si>
    <t>Стоимость единицы услуги (работы), руб</t>
  </si>
  <si>
    <t>1. Расчеты (обоснования) поступлений по доходам в виде целевых субсидий</t>
  </si>
  <si>
    <t>Наименование целевой субсидии</t>
  </si>
  <si>
    <t>Сумма поступлений, руб.</t>
  </si>
  <si>
    <t xml:space="preserve">1. Расчеты (обоснования) поступлений от оказания услуг (выполнения работ) на платной основе 
и от иной приносящей доход деятельности
</t>
  </si>
  <si>
    <t>Количество договоров</t>
  </si>
  <si>
    <t>1. Расчеты (обоснования) поступлений от  добровольных пожертвований, грантов, премий</t>
  </si>
  <si>
    <t xml:space="preserve">Наименование </t>
  </si>
  <si>
    <t>Размер пожертвований, грантов, премий, руб</t>
  </si>
  <si>
    <t xml:space="preserve">1. Расчеты (обоснования) поступлений в виде возмещения расходов, понесенных в связи с эксплуатацией 
муниципального имущества, закрепленного на праве оперативного управления
</t>
  </si>
  <si>
    <t>Стоимость услуг, руб</t>
  </si>
  <si>
    <t>Количество в год</t>
  </si>
  <si>
    <t>1. Расчеты (обоснования) поступлений от родительской платы</t>
  </si>
  <si>
    <t>Количество детей</t>
  </si>
  <si>
    <t xml:space="preserve"> с 1 года до 3-х лет</t>
  </si>
  <si>
    <t>Выплаты, уменьшающие доход, всего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</si>
  <si>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</si>
  <si>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</si>
  <si>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</si>
  <si>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</si>
  <si>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>прочие поступления, всего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</si>
  <si>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</si>
  <si>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</si>
  <si>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>Вывоз мусора</t>
  </si>
  <si>
    <t>1. Прочие несоциальные выплаты персоналу в денежной форме КОСГУ 212</t>
  </si>
  <si>
    <t>Абонентская плата</t>
  </si>
  <si>
    <t>количествочасов, ед</t>
  </si>
  <si>
    <t>2. Начисления на выплаты по оплате труда КОСГУ 213</t>
  </si>
  <si>
    <t>4. Прочие работы, услуги КОСГУ 226</t>
  </si>
  <si>
    <t>5. Увеличение стоимости основных средств КОСГУ 310</t>
  </si>
  <si>
    <t>Приобретение оборотных запасов (маиериалов)</t>
  </si>
  <si>
    <t>6. Увеличение стоимости прочих оборотных запасов (материалов) КОСГУ 346</t>
  </si>
  <si>
    <t>5. Работы, услуги по содержанию имущества КОСГУ 225</t>
  </si>
  <si>
    <t>6. Прочие работы, услуги КОСГУ 226</t>
  </si>
  <si>
    <t>7. Налоги, пошлины и сборы КОСГУ 291</t>
  </si>
  <si>
    <t>8. Прочие расходы КОСГУ 291-296</t>
  </si>
  <si>
    <t>9. Увеличение стоимости основных средств КОСГУ 310</t>
  </si>
  <si>
    <t>10.Увеличение стоимости продуктов питания КОСГУ 342</t>
  </si>
  <si>
    <t>11. Увеличение стоимости горюче-смазочных материалов  КОСГУ 343</t>
  </si>
  <si>
    <t>12. Увеличение стоимости строительных материалов КОСГУ 344</t>
  </si>
  <si>
    <t>13.Увеличение стоимости мягкого инвентаря КОСГУ 345</t>
  </si>
  <si>
    <t>14. Увеличение стоимости прочих оборотных запасов (материалов) КОСГУ 346</t>
  </si>
  <si>
    <t>2.Прочие несоциальные выплаты персоналу в денежной форме КОСГУ 212</t>
  </si>
  <si>
    <t>3.Начисления на выплаты по оплате труда КОСГУ 213</t>
  </si>
  <si>
    <t>7.  Работы, услуги по содержанию имущества КОСГУ 225</t>
  </si>
  <si>
    <t>9. Прочие работы, услуги КОСГУ 226</t>
  </si>
  <si>
    <t>10. Налоги, пошлины и сборы КОСГУ 291</t>
  </si>
  <si>
    <t>11. Увеличение стоимости основных средств КОСГУ 310</t>
  </si>
  <si>
    <t>13. Увеличение стоимости строительных материалов КОСГУ 344</t>
  </si>
  <si>
    <t>14.Увеличение стоимости мягкого инвентаря КОСГУ 345</t>
  </si>
  <si>
    <t>15. Увеличение стоимости прочих оборотных запасов (материалов) КОСГУ 346</t>
  </si>
  <si>
    <t>1. Увеличение стоимости продуктов питания КОСГУ 342</t>
  </si>
  <si>
    <t>стоимость питания в день в день, руб</t>
  </si>
  <si>
    <t>Размер родительской платы в день, руб</t>
  </si>
  <si>
    <t>Приобретение продуктов питания для детей с 100% род.платой</t>
  </si>
  <si>
    <t>Приобретение продуктов питания для детей с 50% род.платой</t>
  </si>
  <si>
    <t>1.Прочие несоциальные выплаты персоналу в денежной форме КОСГУ 212</t>
  </si>
  <si>
    <t>4.  Работы, услуги по содержанию имущества КОСГУ 225</t>
  </si>
  <si>
    <t>5. Прочие работы, услуги КОСГУ 226</t>
  </si>
  <si>
    <t>6. Налоги, пошлины и сборы КОСГУ 291</t>
  </si>
  <si>
    <t>7. Увеличение стоимости основных средств КОСГУ 310</t>
  </si>
  <si>
    <t>8. Увеличение стоимости горюче-смазочных материалов  КОСГУ 343</t>
  </si>
  <si>
    <t>9. Увеличение стоимости строительных материалов КОСГУ 344</t>
  </si>
  <si>
    <t>10.Увеличение стоимости мягкого инвентаря КОСГУ 345</t>
  </si>
  <si>
    <t>11. Увеличение стоимости прочих оборотных запасов (материалов) КОСГУ 346</t>
  </si>
  <si>
    <t>5. Налоги, пошлины и сборы КОСГУ 291</t>
  </si>
  <si>
    <t>6. Увеличение стоимости основных средств КОСГУ 310</t>
  </si>
  <si>
    <t>доходы от оказания  платных услуг</t>
  </si>
  <si>
    <t>безвозмездные денежные поступления, всего</t>
  </si>
  <si>
    <t>1400</t>
  </si>
  <si>
    <t>1411</t>
  </si>
  <si>
    <t>1412</t>
  </si>
  <si>
    <t>1413</t>
  </si>
  <si>
    <t>1414</t>
  </si>
  <si>
    <t>1415</t>
  </si>
  <si>
    <t>1416</t>
  </si>
  <si>
    <t>1417</t>
  </si>
  <si>
    <t>150</t>
  </si>
  <si>
    <t>152</t>
  </si>
  <si>
    <t>5)</t>
  </si>
  <si>
    <t>6)</t>
  </si>
  <si>
    <t>(наименование должности уполномоченного лица)</t>
  </si>
  <si>
    <t xml:space="preserve">Код по бюджетной классификации Российской Федерации </t>
  </si>
  <si>
    <t>9</t>
  </si>
  <si>
    <t>10</t>
  </si>
  <si>
    <t>1216</t>
  </si>
  <si>
    <t>1418</t>
  </si>
  <si>
    <t>к Порядку составления и утверждения планов финансово-хозяйственной деятельности муниципальных бюджетных и автономных учреждений Ангарского городского округа, находящихся в ведении Управления образования администрации Ангарского городского округа»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</si>
  <si>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</si>
  <si>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</si>
  <si>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</si>
  <si>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</si>
  <si>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</si>
  <si>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</si>
  <si>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</si>
  <si>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</si>
  <si>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</si>
  <si>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121</t>
  </si>
  <si>
    <t>135</t>
  </si>
  <si>
    <t>141</t>
  </si>
  <si>
    <t>доходы от штрафов, пеней, иных сумм принудительного изъятия</t>
  </si>
  <si>
    <t>155</t>
  </si>
  <si>
    <t>доходы от компенсации затрат</t>
  </si>
  <si>
    <t>в том числе:                                                                                                                                                           доходы  от собственности</t>
  </si>
  <si>
    <t>доходы  от сдачи в аренду муниципального имущества, находящегося в оперативном управлении</t>
  </si>
  <si>
    <t>1111</t>
  </si>
  <si>
    <t>1112</t>
  </si>
  <si>
    <t>129</t>
  </si>
  <si>
    <t>Управление образования администрации Ангарского городского округа</t>
  </si>
  <si>
    <t>(наименование учреждения)</t>
  </si>
  <si>
    <t>Аналитический код</t>
  </si>
  <si>
    <t xml:space="preserve">                                                                                             Приложение</t>
  </si>
  <si>
    <t>прочие доходы от собственности</t>
  </si>
  <si>
    <t>000</t>
  </si>
  <si>
    <t xml:space="preserve">План финансово-хозяйственной деятельности </t>
  </si>
  <si>
    <t>МБДОУ детский сад общеразвивающего вида №103</t>
  </si>
  <si>
    <t>главный бухгалтер</t>
  </si>
  <si>
    <t>Блатова Н.В.</t>
  </si>
  <si>
    <t>53-01-13</t>
  </si>
  <si>
    <t>Л.И.Лысак</t>
  </si>
  <si>
    <t>Приложение № 3</t>
  </si>
  <si>
    <t>Расходы учреждений за счет компенсации затрат</t>
  </si>
  <si>
    <t>266</t>
  </si>
  <si>
    <t>344</t>
  </si>
  <si>
    <t>шт</t>
  </si>
  <si>
    <t>Пожертвования</t>
  </si>
  <si>
    <t>Хозяйственные принадлежности</t>
  </si>
  <si>
    <t xml:space="preserve">питание детей льготной категории в учреждениях дошкольного образования </t>
  </si>
  <si>
    <t>2. Социальные пособия и компенсации персоналу в денежной форме КОСГУ 266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</si>
  <si>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</si>
  <si>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месяц</t>
  </si>
  <si>
    <t xml:space="preserve">    - акарицидная обработка</t>
  </si>
  <si>
    <t>обрабатываемая территория, кв.м.</t>
  </si>
  <si>
    <t>Строительные принадлежности</t>
  </si>
  <si>
    <t>Доходы  от компенсации затрат</t>
  </si>
  <si>
    <t>услуги связи</t>
  </si>
  <si>
    <t>1. Приобретение продуктов питания КОСГУ 342</t>
  </si>
  <si>
    <t xml:space="preserve">1. Расчеты (обоснования) поступлений в видекомпенсации затрат
муниципального имущества, закрепленного на праве оперативного управления
</t>
  </si>
  <si>
    <t>Питание сотрудников</t>
  </si>
  <si>
    <t xml:space="preserve">1)питание детей льготной категории в учреждениях дошкольного образования </t>
  </si>
  <si>
    <t>380101001</t>
  </si>
  <si>
    <t>6 МБ 001000</t>
  </si>
  <si>
    <r>
      <t>6 0701 0610100001 01</t>
    </r>
    <r>
      <rPr>
        <sz val="8"/>
        <rFont val="Times New Roman"/>
        <family val="1"/>
      </rPr>
      <t xml:space="preserve">     </t>
    </r>
  </si>
  <si>
    <r>
      <t>6 0701 0610173010 01</t>
    </r>
    <r>
      <rPr>
        <sz val="8"/>
        <rFont val="Times New Roman"/>
        <family val="1"/>
      </rPr>
      <t xml:space="preserve"> </t>
    </r>
  </si>
  <si>
    <t>6 ОБ 001000</t>
  </si>
  <si>
    <t>6 0701 0610100002 02</t>
  </si>
  <si>
    <r>
      <t>6 0701 0000000000 03</t>
    </r>
    <r>
      <rPr>
        <sz val="8"/>
        <rFont val="Times New Roman"/>
        <family val="1"/>
      </rPr>
      <t xml:space="preserve">    </t>
    </r>
  </si>
  <si>
    <r>
      <t>6 0701 0000000000 04</t>
    </r>
    <r>
      <rPr>
        <sz val="8"/>
        <rFont val="Times New Roman"/>
        <family val="1"/>
      </rPr>
      <t xml:space="preserve">  </t>
    </r>
  </si>
  <si>
    <r>
      <t>6 0701 0000000000 15</t>
    </r>
    <r>
      <rPr>
        <sz val="8"/>
        <rFont val="Times New Roman"/>
        <family val="1"/>
      </rPr>
      <t xml:space="preserve">    </t>
    </r>
  </si>
  <si>
    <t>6 0701 0000000000 07</t>
  </si>
  <si>
    <t>6 0701 0000000000 14</t>
  </si>
  <si>
    <t>6 0701 0000000000 03</t>
  </si>
  <si>
    <r>
      <t>6 0701 0000000000 04</t>
    </r>
    <r>
      <rPr>
        <sz val="8"/>
        <rFont val="Times New Roman"/>
        <family val="1"/>
      </rPr>
      <t xml:space="preserve">   </t>
    </r>
  </si>
  <si>
    <r>
      <t>6 0701 0000000000 07</t>
    </r>
    <r>
      <rPr>
        <sz val="8"/>
        <rFont val="Times New Roman"/>
        <family val="1"/>
      </rPr>
      <t xml:space="preserve">    </t>
    </r>
  </si>
  <si>
    <r>
      <t>6 0701 0000000000 14</t>
    </r>
    <r>
      <rPr>
        <sz val="8"/>
        <rFont val="Times New Roman"/>
        <family val="1"/>
      </rPr>
      <t xml:space="preserve">    </t>
    </r>
  </si>
  <si>
    <r>
      <t>6 0701 0000000000 10</t>
    </r>
    <r>
      <rPr>
        <sz val="8"/>
        <rFont val="Times New Roman"/>
        <family val="1"/>
      </rPr>
      <t xml:space="preserve">    </t>
    </r>
  </si>
  <si>
    <t>Муниципальное бюджетное дошкольное образовательное учреждение детский сад общеразвивающего вида № 96</t>
  </si>
  <si>
    <t>3801018277</t>
  </si>
  <si>
    <t>67-05-93</t>
  </si>
  <si>
    <t>Моющие принадлежности</t>
  </si>
  <si>
    <t>МБДОУ детский сад общеразвивающего вида № 96</t>
  </si>
  <si>
    <t>общеразвивающего вида №96</t>
  </si>
  <si>
    <t xml:space="preserve"> Реализация основных общеобразовательных программ дошкольного образования</t>
  </si>
  <si>
    <t>Возмещ.коммунальных услуг</t>
  </si>
  <si>
    <t>доходам от арендной платы за использование собственности</t>
  </si>
  <si>
    <t>Средства учреждений за счет возмещения ущерба по решению суда</t>
  </si>
  <si>
    <t>Средства учреждений за счет возмещения ущерба</t>
  </si>
  <si>
    <t>6 0701 0000000000 17</t>
  </si>
  <si>
    <t>Компенсация затрат учреждения</t>
  </si>
  <si>
    <t>6 0701 0000000000 15</t>
  </si>
  <si>
    <t>Субсидия на выполнение муниципального задания</t>
  </si>
  <si>
    <t>6 0701 0610100001 01</t>
  </si>
  <si>
    <t>Футбол</t>
  </si>
  <si>
    <t>основные средства</t>
  </si>
  <si>
    <t>мягкий инвентарь</t>
  </si>
  <si>
    <t>хозяйственные принадлежности</t>
  </si>
  <si>
    <t>Доходы от средств учреждений за счет возмещения ущерба по решению суда</t>
  </si>
  <si>
    <t>10. Увеличение стоимости прочих оборотных запасов (материалов) КОСГУ 342</t>
  </si>
  <si>
    <t>Продукты питания</t>
  </si>
  <si>
    <t>247</t>
  </si>
  <si>
    <t>Посуда</t>
  </si>
  <si>
    <t>мягкий инвенарь</t>
  </si>
  <si>
    <t>23</t>
  </si>
  <si>
    <t>6 МБ 000000</t>
  </si>
  <si>
    <t xml:space="preserve">               2)установка видеокамер, модернизация видеосистемы, содержание и обслуживание системы видеонаблюдения</t>
  </si>
  <si>
    <t>162</t>
  </si>
  <si>
    <t>3)специалистов (гигиеническое обучение, обучение по охране труда и прочее)</t>
  </si>
  <si>
    <t xml:space="preserve">1. Код субсидии 6МБ101116 - обучение специалистов (гигиеническое обучение, обучение по охране труда и прочее) </t>
  </si>
  <si>
    <t>4)Текущий ремонт помещений, зданий, сооружений</t>
  </si>
  <si>
    <t>УТВЕРЖДАЮ</t>
  </si>
  <si>
    <t>Начальник Упраления образования администрации Ангарского городского округа</t>
  </si>
  <si>
    <t>(наименование должности лица, утверждающего документ; наименование органа,</t>
  </si>
  <si>
    <t>СВЕДЕНИЯ</t>
  </si>
  <si>
    <t>ОБ ОПЕРАЦИЯХ С ЦЕЛЕВЫМИ СУБСИДИЯМИ, ПРЕДОСТАВЛЕННЫМИ МУНИЦИПАЛЬНОМУ УЧРЕЖДЕНИЮ НА 20</t>
  </si>
  <si>
    <t xml:space="preserve"> Г.</t>
  </si>
  <si>
    <t>КОДЫ</t>
  </si>
  <si>
    <t>Форма по ОКУД</t>
  </si>
  <si>
    <t>0501016</t>
  </si>
  <si>
    <t>Муниципальное</t>
  </si>
  <si>
    <t>учреждение</t>
  </si>
  <si>
    <t>по ОКПО</t>
  </si>
  <si>
    <t>ИНН/КПП</t>
  </si>
  <si>
    <t>3801018277/380101001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</si>
  <si>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</si>
  <si>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</si>
  <si>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</si>
  <si>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</si>
  <si>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Глава по БК</t>
  </si>
  <si>
    <t xml:space="preserve">Комитет по экономике и финансам администрации Ангарского городского округа 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</si>
  <si>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</si>
  <si>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</si>
  <si>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</si>
  <si>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</si>
  <si>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</si>
  <si>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</si>
  <si>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</si>
  <si>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</si>
  <si>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</si>
  <si>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</si>
  <si>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</si>
  <si>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</si>
  <si>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</si>
  <si>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</si>
  <si>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</si>
  <si>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</si>
  <si>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</si>
  <si>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</si>
  <si>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Питание детей льготной категории в учреждениях дошкольного образования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</si>
  <si>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</si>
  <si>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</si>
  <si>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</si>
  <si>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</si>
  <si>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</si>
  <si>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</si>
  <si>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</si>
  <si>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</si>
  <si>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</si>
  <si>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</si>
  <si>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гл.бухгалтер</t>
  </si>
  <si>
    <t>1. Код субсидии 6МБ101055  - Текущий ремонт помещений, зданий, сооружений</t>
  </si>
  <si>
    <t>Проверка качества нанесения огнезащитного состава</t>
  </si>
  <si>
    <t>Техническое обслуживание видеонаблюдения</t>
  </si>
  <si>
    <t>2.7.</t>
  </si>
  <si>
    <t>Расчет категорирования</t>
  </si>
  <si>
    <t>2.8.</t>
  </si>
  <si>
    <t>Лабораторные исследования</t>
  </si>
  <si>
    <t xml:space="preserve">Ззаведующий МБДОУ детский сад </t>
  </si>
  <si>
    <t>Е.П.Стрекалоская</t>
  </si>
  <si>
    <t>заведующий</t>
  </si>
  <si>
    <t>Е.П.Стрекаловская</t>
  </si>
  <si>
    <t>января</t>
  </si>
  <si>
    <t>24</t>
  </si>
  <si>
    <t>Волшебный пластелин</t>
  </si>
  <si>
    <t>Звонкий мяч</t>
  </si>
  <si>
    <t>Мастерята</t>
  </si>
  <si>
    <t>Развивайка</t>
  </si>
  <si>
    <t>обслуживание</t>
  </si>
  <si>
    <t>строительные принадлежности</t>
  </si>
  <si>
    <t>лабораторные исследования</t>
  </si>
  <si>
    <t xml:space="preserve">1. Код субсидии  - </t>
  </si>
  <si>
    <t>09</t>
  </si>
  <si>
    <t>09.01.2022</t>
  </si>
  <si>
    <t>6МБ101105</t>
  </si>
  <si>
    <t>09.01.2023</t>
  </si>
  <si>
    <t>2023г</t>
  </si>
  <si>
    <t>25</t>
  </si>
  <si>
    <t>6 0701 0000000000 04</t>
  </si>
  <si>
    <t>09 января 2023г</t>
  </si>
  <si>
    <t xml:space="preserve">1. Код субсидии 6 МБ 1 01 105 - питание детей льготной категории в учреждениях дошкольного образования </t>
  </si>
  <si>
    <t>на 2023 год и плановый период 2024 и 2025 годов</t>
  </si>
  <si>
    <t>4-й квартал 2022г</t>
  </si>
  <si>
    <t>1,2,3-й кв 2023г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</si>
</sst>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</numFmts>
  <fonts count="101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rgb="FFFF0000"/>
      <name val="Times New Roman"/>
      <family val="1"/>
    </font>
    <font>
      <i/>
      <sz val="1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2" fillId="21" borderId="0" applyNumberFormat="0" applyBorder="0" applyAlignment="0" applyProtection="0"/>
    <xf numFmtId="0" fontId="68" fillId="22" borderId="0" applyNumberFormat="0" applyBorder="0" applyAlignment="0" applyProtection="0"/>
    <xf numFmtId="0" fontId="12" fillId="23" borderId="0" applyNumberFormat="0" applyBorder="0" applyAlignment="0" applyProtection="0"/>
    <xf numFmtId="0" fontId="68" fillId="24" borderId="0" applyNumberFormat="0" applyBorder="0" applyAlignment="0" applyProtection="0"/>
    <xf numFmtId="0" fontId="12" fillId="25" borderId="0" applyNumberFormat="0" applyBorder="0" applyAlignment="0" applyProtection="0"/>
    <xf numFmtId="0" fontId="68" fillId="26" borderId="0" applyNumberFormat="0" applyBorder="0" applyAlignment="0" applyProtection="0"/>
    <xf numFmtId="0" fontId="12" fillId="27" borderId="0" applyNumberFormat="0" applyBorder="0" applyAlignment="0" applyProtection="0"/>
    <xf numFmtId="0" fontId="68" fillId="28" borderId="0" applyNumberFormat="0" applyBorder="0" applyAlignment="0" applyProtection="0"/>
    <xf numFmtId="0" fontId="12" fillId="29" borderId="0" applyNumberFormat="0" applyBorder="0" applyAlignment="0" applyProtection="0"/>
    <xf numFmtId="0" fontId="68" fillId="30" borderId="0" applyNumberFormat="0" applyBorder="0" applyAlignment="0" applyProtection="0"/>
    <xf numFmtId="0" fontId="12" fillId="31" borderId="0" applyNumberFormat="0" applyBorder="0" applyAlignment="0" applyProtection="0"/>
    <xf numFmtId="0" fontId="69" fillId="32" borderId="1" applyNumberFormat="0" applyAlignment="0" applyProtection="0"/>
    <xf numFmtId="0" fontId="13" fillId="33" borderId="2" applyNumberFormat="0" applyAlignment="0" applyProtection="0"/>
    <xf numFmtId="0" fontId="70" fillId="34" borderId="3" applyNumberFormat="0" applyAlignment="0" applyProtection="0"/>
    <xf numFmtId="0" fontId="14" fillId="35" borderId="4" applyNumberFormat="0" applyAlignment="0" applyProtection="0"/>
    <xf numFmtId="0" fontId="71" fillId="34" borderId="1" applyNumberFormat="0" applyAlignment="0" applyProtection="0"/>
    <xf numFmtId="0" fontId="15" fillId="35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16" fillId="0" borderId="6" applyNumberFormat="0" applyFill="0" applyAlignment="0" applyProtection="0"/>
    <xf numFmtId="0" fontId="73" fillId="0" borderId="7" applyNumberFormat="0" applyFill="0" applyAlignment="0" applyProtection="0"/>
    <xf numFmtId="0" fontId="17" fillId="0" borderId="8" applyNumberFormat="0" applyFill="0" applyAlignment="0" applyProtection="0"/>
    <xf numFmtId="0" fontId="74" fillId="0" borderId="9" applyNumberFormat="0" applyFill="0" applyAlignment="0" applyProtection="0"/>
    <xf numFmtId="0" fontId="18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19" fillId="0" borderId="12" applyNumberFormat="0" applyFill="0" applyAlignment="0" applyProtection="0"/>
    <xf numFmtId="0" fontId="76" fillId="36" borderId="13" applyNumberFormat="0" applyAlignment="0" applyProtection="0"/>
    <xf numFmtId="0" fontId="20" fillId="37" borderId="14" applyNumberFormat="0" applyAlignment="0" applyProtection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38" borderId="0" applyNumberFormat="0" applyBorder="0" applyAlignment="0" applyProtection="0"/>
    <xf numFmtId="0" fontId="22" fillId="39" borderId="0" applyNumberFormat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7" fillId="0" borderId="0" applyNumberFormat="0" applyFill="0" applyBorder="0" applyAlignment="0" applyProtection="0"/>
    <xf numFmtId="0" fontId="79" fillId="40" borderId="0" applyNumberFormat="0" applyBorder="0" applyAlignment="0" applyProtection="0"/>
    <xf numFmtId="0" fontId="23" fillId="41" borderId="0" applyNumberFormat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81" fillId="0" borderId="17" applyNumberFormat="0" applyFill="0" applyAlignment="0" applyProtection="0"/>
    <xf numFmtId="0" fontId="25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4" borderId="0" applyNumberFormat="0" applyBorder="0" applyAlignment="0" applyProtection="0"/>
    <xf numFmtId="0" fontId="27" fillId="45" borderId="0" applyNumberFormat="0" applyBorder="0" applyAlignment="0" applyProtection="0"/>
  </cellStyleXfs>
  <cellXfs count="68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84" fillId="0" borderId="0" xfId="70" applyFont="1">
      <alignment/>
      <protection/>
    </xf>
    <xf numFmtId="0" fontId="85" fillId="0" borderId="0" xfId="70" applyFont="1">
      <alignment/>
      <protection/>
    </xf>
    <xf numFmtId="0" fontId="85" fillId="46" borderId="0" xfId="70" applyFont="1" applyFill="1">
      <alignment/>
      <protection/>
    </xf>
    <xf numFmtId="0" fontId="86" fillId="47" borderId="28" xfId="70" applyFont="1" applyFill="1" applyBorder="1" applyAlignment="1">
      <alignment horizontal="center" vertical="center" wrapText="1"/>
      <protection/>
    </xf>
    <xf numFmtId="0" fontId="87" fillId="0" borderId="0" xfId="70" applyFont="1">
      <alignment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0" fontId="85" fillId="0" borderId="28" xfId="70" applyFont="1" applyBorder="1" applyAlignment="1">
      <alignment wrapText="1"/>
      <protection/>
    </xf>
    <xf numFmtId="0" fontId="85" fillId="0" borderId="28" xfId="70" applyFont="1" applyBorder="1" applyAlignment="1">
      <alignment horizontal="center" wrapText="1"/>
      <protection/>
    </xf>
    <xf numFmtId="3" fontId="11" fillId="0" borderId="28" xfId="70" applyNumberFormat="1" applyFont="1" applyBorder="1" applyAlignment="1">
      <alignment horizontal="center" wrapText="1"/>
      <protection/>
    </xf>
    <xf numFmtId="4" fontId="11" fillId="0" borderId="28" xfId="70" applyNumberFormat="1" applyFont="1" applyBorder="1" applyAlignment="1">
      <alignment horizontal="center" wrapText="1"/>
      <protection/>
    </xf>
    <xf numFmtId="3" fontId="88" fillId="46" borderId="28" xfId="70" applyNumberFormat="1" applyFont="1" applyFill="1" applyBorder="1">
      <alignment/>
      <protection/>
    </xf>
    <xf numFmtId="175" fontId="85" fillId="0" borderId="28" xfId="70" applyNumberFormat="1" applyFont="1" applyBorder="1">
      <alignment/>
      <protection/>
    </xf>
    <xf numFmtId="4" fontId="28" fillId="0" borderId="28" xfId="70" applyNumberFormat="1" applyFont="1" applyBorder="1" applyAlignment="1">
      <alignment wrapText="1"/>
      <protection/>
    </xf>
    <xf numFmtId="0" fontId="85" fillId="0" borderId="28" xfId="70" applyFont="1" applyBorder="1" applyAlignment="1">
      <alignment horizontal="center"/>
      <protection/>
    </xf>
    <xf numFmtId="4" fontId="85" fillId="3" borderId="28" xfId="70" applyNumberFormat="1" applyFont="1" applyFill="1" applyBorder="1">
      <alignment/>
      <protection/>
    </xf>
    <xf numFmtId="0" fontId="85" fillId="0" borderId="28" xfId="70" applyFont="1" applyBorder="1">
      <alignment/>
      <protection/>
    </xf>
    <xf numFmtId="4" fontId="89" fillId="3" borderId="28" xfId="70" applyNumberFormat="1" applyFont="1" applyFill="1" applyBorder="1" applyAlignment="1">
      <alignment/>
      <protection/>
    </xf>
    <xf numFmtId="0" fontId="86" fillId="0" borderId="30" xfId="70" applyFont="1" applyBorder="1" applyAlignment="1">
      <alignment horizontal="left" wrapText="1"/>
      <protection/>
    </xf>
    <xf numFmtId="0" fontId="90" fillId="47" borderId="30" xfId="70" applyFont="1" applyFill="1" applyBorder="1" applyAlignment="1">
      <alignment horizontal="center" vertical="center" wrapText="1"/>
      <protection/>
    </xf>
    <xf numFmtId="0" fontId="91" fillId="0" borderId="0" xfId="70" applyFont="1">
      <alignment/>
      <protection/>
    </xf>
    <xf numFmtId="0" fontId="91" fillId="47" borderId="28" xfId="70" applyFont="1" applyFill="1" applyBorder="1" applyAlignment="1">
      <alignment horizontal="center" vertical="center" wrapText="1"/>
      <protection/>
    </xf>
    <xf numFmtId="0" fontId="28" fillId="0" borderId="30" xfId="70" applyFont="1" applyBorder="1" applyAlignment="1">
      <alignment horizontal="center" vertical="center" wrapText="1"/>
      <protection/>
    </xf>
    <xf numFmtId="4" fontId="85" fillId="3" borderId="28" xfId="70" applyNumberFormat="1" applyFont="1" applyFill="1" applyBorder="1" applyAlignment="1">
      <alignment horizontal="right"/>
      <protection/>
    </xf>
    <xf numFmtId="0" fontId="89" fillId="3" borderId="30" xfId="70" applyFont="1" applyFill="1" applyBorder="1" applyAlignment="1">
      <alignment horizontal="right" vertical="center"/>
      <protection/>
    </xf>
    <xf numFmtId="0" fontId="89" fillId="3" borderId="31" xfId="70" applyFont="1" applyFill="1" applyBorder="1" applyAlignment="1">
      <alignment horizontal="right" vertical="center"/>
      <protection/>
    </xf>
    <xf numFmtId="0" fontId="90" fillId="47" borderId="31" xfId="70" applyFont="1" applyFill="1" applyBorder="1" applyAlignment="1">
      <alignment horizontal="center" vertical="center" wrapText="1"/>
      <protection/>
    </xf>
    <xf numFmtId="0" fontId="86" fillId="47" borderId="30" xfId="70" applyFont="1" applyFill="1" applyBorder="1" applyAlignment="1">
      <alignment horizontal="center" vertical="center" wrapText="1"/>
      <protection/>
    </xf>
    <xf numFmtId="0" fontId="87" fillId="0" borderId="30" xfId="70" applyFont="1" applyBorder="1" applyAlignment="1">
      <alignment horizontal="left" wrapText="1"/>
      <protection/>
    </xf>
    <xf numFmtId="0" fontId="91" fillId="47" borderId="31" xfId="70" applyFont="1" applyFill="1" applyBorder="1" applyAlignment="1">
      <alignment horizontal="center" vertical="center" wrapText="1"/>
      <protection/>
    </xf>
    <xf numFmtId="0" fontId="91" fillId="47" borderId="30" xfId="70" applyFont="1" applyFill="1" applyBorder="1" applyAlignment="1">
      <alignment horizontal="center" vertical="center" wrapText="1"/>
      <protection/>
    </xf>
    <xf numFmtId="0" fontId="92" fillId="0" borderId="28" xfId="70" applyFont="1" applyBorder="1" applyAlignment="1">
      <alignment wrapText="1"/>
      <protection/>
    </xf>
    <xf numFmtId="0" fontId="92" fillId="0" borderId="28" xfId="70" applyFont="1" applyBorder="1" applyAlignment="1">
      <alignment horizontal="center" wrapText="1"/>
      <protection/>
    </xf>
    <xf numFmtId="0" fontId="29" fillId="0" borderId="30" xfId="70" applyFont="1" applyBorder="1" applyAlignment="1">
      <alignment horizontal="center" wrapText="1"/>
      <protection/>
    </xf>
    <xf numFmtId="4" fontId="29" fillId="0" borderId="30" xfId="70" applyNumberFormat="1" applyFont="1" applyBorder="1" applyAlignment="1">
      <alignment horizontal="center" wrapText="1"/>
      <protection/>
    </xf>
    <xf numFmtId="4" fontId="92" fillId="3" borderId="28" xfId="70" applyNumberFormat="1" applyFont="1" applyFill="1" applyBorder="1">
      <alignment/>
      <protection/>
    </xf>
    <xf numFmtId="0" fontId="92" fillId="0" borderId="0" xfId="70" applyFont="1">
      <alignment/>
      <protection/>
    </xf>
    <xf numFmtId="4" fontId="28" fillId="0" borderId="30" xfId="70" applyNumberFormat="1" applyFont="1" applyBorder="1" applyAlignment="1">
      <alignment horizontal="center" wrapText="1"/>
      <protection/>
    </xf>
    <xf numFmtId="0" fontId="86" fillId="47" borderId="28" xfId="70" applyFont="1" applyFill="1" applyBorder="1" applyAlignment="1">
      <alignment horizontal="left" vertical="center" wrapText="1"/>
      <protection/>
    </xf>
    <xf numFmtId="0" fontId="91" fillId="0" borderId="30" xfId="70" applyFont="1" applyBorder="1" applyAlignment="1">
      <alignment horizontal="center" wrapText="1"/>
      <protection/>
    </xf>
    <xf numFmtId="0" fontId="91" fillId="0" borderId="0" xfId="70" applyFont="1" applyAlignment="1">
      <alignment horizontal="center"/>
      <protection/>
    </xf>
    <xf numFmtId="0" fontId="28" fillId="0" borderId="28" xfId="70" applyFont="1" applyBorder="1" applyAlignment="1">
      <alignment horizontal="center" vertical="center" wrapText="1"/>
      <protection/>
    </xf>
    <xf numFmtId="2" fontId="85" fillId="0" borderId="28" xfId="70" applyNumberFormat="1" applyFont="1" applyBorder="1">
      <alignment/>
      <protection/>
    </xf>
    <xf numFmtId="0" fontId="85" fillId="0" borderId="30" xfId="70" applyFont="1" applyBorder="1" applyAlignment="1">
      <alignment horizontal="center" wrapText="1"/>
      <protection/>
    </xf>
    <xf numFmtId="4" fontId="89" fillId="3" borderId="28" xfId="70" applyNumberFormat="1" applyFont="1" applyFill="1" applyBorder="1">
      <alignment/>
      <protection/>
    </xf>
    <xf numFmtId="2" fontId="85" fillId="0" borderId="28" xfId="70" applyNumberFormat="1" applyFont="1" applyBorder="1" applyAlignment="1">
      <alignment horizontal="center"/>
      <protection/>
    </xf>
    <xf numFmtId="0" fontId="28" fillId="0" borderId="30" xfId="70" applyFont="1" applyBorder="1" applyAlignment="1">
      <alignment horizontal="center" wrapText="1"/>
      <protection/>
    </xf>
    <xf numFmtId="2" fontId="92" fillId="0" borderId="28" xfId="70" applyNumberFormat="1" applyFont="1" applyBorder="1" applyAlignment="1">
      <alignment horizontal="center"/>
      <protection/>
    </xf>
    <xf numFmtId="16" fontId="85" fillId="0" borderId="28" xfId="70" applyNumberFormat="1" applyFont="1" applyBorder="1" applyAlignment="1">
      <alignment horizontal="center" wrapText="1"/>
      <protection/>
    </xf>
    <xf numFmtId="0" fontId="89" fillId="0" borderId="30" xfId="70" applyFont="1" applyBorder="1" applyAlignment="1">
      <alignment horizontal="left" wrapText="1"/>
      <protection/>
    </xf>
    <xf numFmtId="0" fontId="92" fillId="47" borderId="31" xfId="70" applyFont="1" applyFill="1" applyBorder="1" applyAlignment="1">
      <alignment horizontal="center" vertical="center" wrapText="1"/>
      <protection/>
    </xf>
    <xf numFmtId="0" fontId="89" fillId="47" borderId="28" xfId="70" applyFont="1" applyFill="1" applyBorder="1" applyAlignment="1">
      <alignment horizontal="center" vertical="center" wrapText="1"/>
      <protection/>
    </xf>
    <xf numFmtId="0" fontId="93" fillId="0" borderId="30" xfId="70" applyFont="1" applyBorder="1" applyAlignment="1">
      <alignment horizontal="left" wrapText="1"/>
      <protection/>
    </xf>
    <xf numFmtId="0" fontId="85" fillId="47" borderId="31" xfId="70" applyFont="1" applyFill="1" applyBorder="1" applyAlignment="1">
      <alignment horizontal="center" vertical="center" wrapText="1"/>
      <protection/>
    </xf>
    <xf numFmtId="0" fontId="29" fillId="0" borderId="28" xfId="70" applyFont="1" applyBorder="1" applyAlignment="1">
      <alignment horizontal="center" wrapText="1"/>
      <protection/>
    </xf>
    <xf numFmtId="0" fontId="85" fillId="0" borderId="30" xfId="70" applyFont="1" applyBorder="1" applyAlignment="1">
      <alignment wrapText="1"/>
      <protection/>
    </xf>
    <xf numFmtId="4" fontId="28" fillId="0" borderId="28" xfId="70" applyNumberFormat="1" applyFont="1" applyBorder="1" applyAlignment="1">
      <alignment horizontal="center" wrapText="1"/>
      <protection/>
    </xf>
    <xf numFmtId="174" fontId="28" fillId="0" borderId="28" xfId="70" applyNumberFormat="1" applyFont="1" applyBorder="1" applyAlignment="1">
      <alignment horizontal="center" wrapText="1"/>
      <protection/>
    </xf>
    <xf numFmtId="4" fontId="92" fillId="3" borderId="28" xfId="70" applyNumberFormat="1" applyFont="1" applyFill="1" applyBorder="1" applyAlignment="1">
      <alignment horizontal="right"/>
      <protection/>
    </xf>
    <xf numFmtId="0" fontId="94" fillId="0" borderId="30" xfId="70" applyFont="1" applyBorder="1" applyAlignment="1">
      <alignment horizontal="left" wrapText="1"/>
      <protection/>
    </xf>
    <xf numFmtId="0" fontId="95" fillId="47" borderId="30" xfId="70" applyFont="1" applyFill="1" applyBorder="1" applyAlignment="1">
      <alignment horizontal="center" vertical="center" wrapText="1"/>
      <protection/>
    </xf>
    <xf numFmtId="0" fontId="94" fillId="47" borderId="28" xfId="70" applyFont="1" applyFill="1" applyBorder="1" applyAlignment="1">
      <alignment horizontal="center" vertical="center" wrapText="1"/>
      <protection/>
    </xf>
    <xf numFmtId="0" fontId="96" fillId="0" borderId="0" xfId="70" applyFont="1">
      <alignment/>
      <protection/>
    </xf>
    <xf numFmtId="0" fontId="96" fillId="47" borderId="28" xfId="70" applyFont="1" applyFill="1" applyBorder="1" applyAlignment="1">
      <alignment horizontal="center" vertical="center" wrapText="1"/>
      <protection/>
    </xf>
    <xf numFmtId="0" fontId="91" fillId="46" borderId="0" xfId="70" applyFont="1" applyFill="1">
      <alignment/>
      <protection/>
    </xf>
    <xf numFmtId="0" fontId="91" fillId="0" borderId="32" xfId="70" applyFont="1" applyBorder="1">
      <alignment/>
      <protection/>
    </xf>
    <xf numFmtId="0" fontId="91" fillId="46" borderId="32" xfId="70" applyFont="1" applyFill="1" applyBorder="1">
      <alignment/>
      <protection/>
    </xf>
    <xf numFmtId="0" fontId="91" fillId="0" borderId="0" xfId="70" applyFont="1" applyAlignment="1">
      <alignment horizontal="right"/>
      <protection/>
    </xf>
    <xf numFmtId="0" fontId="97" fillId="0" borderId="0" xfId="70" applyFont="1" applyAlignment="1">
      <alignment horizontal="center"/>
      <protection/>
    </xf>
    <xf numFmtId="0" fontId="98" fillId="0" borderId="33" xfId="70" applyFont="1" applyBorder="1" applyAlignment="1">
      <alignment horizontal="center"/>
      <protection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5" fillId="0" borderId="0" xfId="70" applyFont="1" applyBorder="1">
      <alignment/>
      <protection/>
    </xf>
    <xf numFmtId="0" fontId="85" fillId="46" borderId="0" xfId="70" applyFont="1" applyFill="1" applyBorder="1">
      <alignment/>
      <protection/>
    </xf>
    <xf numFmtId="0" fontId="33" fillId="0" borderId="28" xfId="0" applyFont="1" applyBorder="1" applyAlignment="1">
      <alignment horizontal="center" vertical="center" wrapText="1"/>
    </xf>
    <xf numFmtId="0" fontId="92" fillId="0" borderId="0" xfId="70" applyFont="1" applyBorder="1">
      <alignment/>
      <protection/>
    </xf>
    <xf numFmtId="0" fontId="92" fillId="46" borderId="0" xfId="70" applyFont="1" applyFill="1" applyBorder="1">
      <alignment/>
      <protection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46" borderId="34" xfId="0" applyNumberFormat="1" applyFont="1" applyFill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5" fillId="46" borderId="28" xfId="0" applyNumberFormat="1" applyFont="1" applyFill="1" applyBorder="1" applyAlignment="1" applyProtection="1">
      <alignment horizontal="center"/>
      <protection locked="0"/>
    </xf>
    <xf numFmtId="49" fontId="1" fillId="0" borderId="4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/>
    </xf>
    <xf numFmtId="49" fontId="1" fillId="0" borderId="30" xfId="0" applyNumberFormat="1" applyFont="1" applyBorder="1" applyAlignment="1" applyProtection="1">
      <alignment horizontal="center"/>
      <protection locked="0"/>
    </xf>
    <xf numFmtId="49" fontId="1" fillId="46" borderId="30" xfId="0" applyNumberFormat="1" applyFont="1" applyFill="1" applyBorder="1" applyAlignment="1" applyProtection="1">
      <alignment horizontal="center"/>
      <protection locked="0"/>
    </xf>
    <xf numFmtId="49" fontId="99" fillId="46" borderId="30" xfId="0" applyNumberFormat="1" applyFont="1" applyFill="1" applyBorder="1" applyAlignment="1" applyProtection="1">
      <alignment horizontal="center"/>
      <protection locked="0"/>
    </xf>
    <xf numFmtId="49" fontId="5" fillId="46" borderId="30" xfId="0" applyNumberFormat="1" applyFont="1" applyFill="1" applyBorder="1" applyAlignment="1" applyProtection="1">
      <alignment horizontal="center"/>
      <protection locked="0"/>
    </xf>
    <xf numFmtId="49" fontId="1" fillId="0" borderId="43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6" fillId="47" borderId="39" xfId="70" applyFont="1" applyFill="1" applyBorder="1" applyAlignment="1">
      <alignment horizontal="center" vertical="center" wrapText="1"/>
      <protection/>
    </xf>
    <xf numFmtId="0" fontId="89" fillId="3" borderId="30" xfId="70" applyFont="1" applyFill="1" applyBorder="1" applyAlignment="1">
      <alignment horizontal="right" vertical="center"/>
      <protection/>
    </xf>
    <xf numFmtId="49" fontId="91" fillId="46" borderId="32" xfId="70" applyNumberFormat="1" applyFont="1" applyFill="1" applyBorder="1">
      <alignment/>
      <protection/>
    </xf>
    <xf numFmtId="49" fontId="91" fillId="0" borderId="0" xfId="70" applyNumberFormat="1" applyFo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38" fillId="0" borderId="0" xfId="70" applyFont="1">
      <alignment/>
      <protection/>
    </xf>
    <xf numFmtId="0" fontId="38" fillId="48" borderId="0" xfId="70" applyFont="1" applyFill="1">
      <alignment/>
      <protection/>
    </xf>
    <xf numFmtId="0" fontId="38" fillId="0" borderId="0" xfId="70" applyFont="1" applyAlignment="1">
      <alignment horizontal="right"/>
      <protection/>
    </xf>
    <xf numFmtId="0" fontId="34" fillId="0" borderId="0" xfId="70" applyFont="1">
      <alignment/>
      <protection/>
    </xf>
    <xf numFmtId="0" fontId="28" fillId="0" borderId="0" xfId="70" applyFont="1">
      <alignment/>
      <protection/>
    </xf>
    <xf numFmtId="0" fontId="28" fillId="48" borderId="0" xfId="70" applyFont="1" applyFill="1">
      <alignment/>
      <protection/>
    </xf>
    <xf numFmtId="0" fontId="35" fillId="0" borderId="30" xfId="70" applyFont="1" applyBorder="1" applyAlignment="1">
      <alignment horizontal="left" wrapText="1"/>
      <protection/>
    </xf>
    <xf numFmtId="0" fontId="37" fillId="35" borderId="30" xfId="70" applyFont="1" applyFill="1" applyBorder="1" applyAlignment="1">
      <alignment horizontal="center" vertical="center" wrapText="1"/>
      <protection/>
    </xf>
    <xf numFmtId="0" fontId="35" fillId="35" borderId="28" xfId="70" applyFont="1" applyFill="1" applyBorder="1" applyAlignment="1">
      <alignment horizontal="center" vertical="center" wrapText="1"/>
      <protection/>
    </xf>
    <xf numFmtId="0" fontId="38" fillId="35" borderId="28" xfId="70" applyFont="1" applyFill="1" applyBorder="1" applyAlignment="1">
      <alignment horizontal="center" vertical="center" wrapText="1"/>
      <protection/>
    </xf>
    <xf numFmtId="0" fontId="29" fillId="0" borderId="28" xfId="70" applyFont="1" applyBorder="1" applyAlignment="1">
      <alignment wrapText="1"/>
      <protection/>
    </xf>
    <xf numFmtId="4" fontId="29" fillId="41" borderId="28" xfId="70" applyNumberFormat="1" applyFont="1" applyFill="1" applyBorder="1" applyAlignment="1">
      <alignment horizontal="right"/>
      <protection/>
    </xf>
    <xf numFmtId="0" fontId="29" fillId="0" borderId="0" xfId="70" applyFont="1">
      <alignment/>
      <protection/>
    </xf>
    <xf numFmtId="0" fontId="36" fillId="41" borderId="30" xfId="70" applyFont="1" applyFill="1" applyBorder="1" applyAlignment="1">
      <alignment horizontal="right" vertical="center"/>
      <protection/>
    </xf>
    <xf numFmtId="0" fontId="36" fillId="41" borderId="31" xfId="70" applyFont="1" applyFill="1" applyBorder="1" applyAlignment="1">
      <alignment horizontal="right" vertical="center"/>
      <protection/>
    </xf>
    <xf numFmtId="4" fontId="36" fillId="41" borderId="28" xfId="70" applyNumberFormat="1" applyFont="1" applyFill="1" applyBorder="1" applyAlignment="1">
      <alignment/>
      <protection/>
    </xf>
    <xf numFmtId="4" fontId="36" fillId="41" borderId="28" xfId="70" applyNumberFormat="1" applyFont="1" applyFill="1" applyBorder="1">
      <alignment/>
      <protection/>
    </xf>
    <xf numFmtId="0" fontId="38" fillId="0" borderId="32" xfId="70" applyFont="1" applyBorder="1">
      <alignment/>
      <protection/>
    </xf>
    <xf numFmtId="0" fontId="38" fillId="48" borderId="32" xfId="70" applyFont="1" applyFill="1" applyBorder="1">
      <alignment/>
      <protection/>
    </xf>
    <xf numFmtId="0" fontId="41" fillId="0" borderId="32" xfId="0" applyFont="1" applyBorder="1" applyAlignment="1">
      <alignment/>
    </xf>
    <xf numFmtId="49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42" fillId="0" borderId="28" xfId="0" applyFont="1" applyBorder="1" applyAlignment="1">
      <alignment/>
    </xf>
    <xf numFmtId="4" fontId="89" fillId="3" borderId="44" xfId="70" applyNumberFormat="1" applyFont="1" applyFill="1" applyBorder="1" applyAlignment="1">
      <alignment/>
      <protection/>
    </xf>
    <xf numFmtId="0" fontId="90" fillId="47" borderId="45" xfId="7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3" fillId="0" borderId="28" xfId="0" applyFont="1" applyBorder="1" applyAlignment="1">
      <alignment/>
    </xf>
    <xf numFmtId="0" fontId="43" fillId="0" borderId="0" xfId="0" applyFont="1" applyAlignment="1">
      <alignment/>
    </xf>
    <xf numFmtId="0" fontId="86" fillId="47" borderId="28" xfId="70" applyFont="1" applyFill="1" applyBorder="1" applyAlignment="1">
      <alignment horizontal="center" vertical="center" wrapText="1"/>
      <protection/>
    </xf>
    <xf numFmtId="0" fontId="8" fillId="0" borderId="28" xfId="0" applyFont="1" applyBorder="1" applyAlignment="1">
      <alignment horizontal="left" vertical="center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97" fillId="0" borderId="0" xfId="70" applyFont="1" applyAlignment="1">
      <alignment horizontal="center"/>
      <protection/>
    </xf>
    <xf numFmtId="0" fontId="89" fillId="3" borderId="30" xfId="70" applyFont="1" applyFill="1" applyBorder="1" applyAlignment="1">
      <alignment horizontal="right" vertical="center"/>
      <protection/>
    </xf>
    <xf numFmtId="0" fontId="89" fillId="3" borderId="31" xfId="70" applyFont="1" applyFill="1" applyBorder="1" applyAlignment="1">
      <alignment horizontal="right" vertical="center"/>
      <protection/>
    </xf>
    <xf numFmtId="0" fontId="86" fillId="47" borderId="28" xfId="7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43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9" fillId="3" borderId="30" xfId="70" applyFont="1" applyFill="1" applyBorder="1" applyAlignment="1">
      <alignment horizontal="right" vertical="center"/>
      <protection/>
    </xf>
    <xf numFmtId="0" fontId="89" fillId="3" borderId="31" xfId="70" applyFont="1" applyFill="1" applyBorder="1" applyAlignment="1">
      <alignment horizontal="right" vertical="center"/>
      <protection/>
    </xf>
    <xf numFmtId="0" fontId="86" fillId="47" borderId="28" xfId="70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top"/>
    </xf>
    <xf numFmtId="49" fontId="50" fillId="0" borderId="0" xfId="0" applyNumberFormat="1" applyFont="1" applyAlignment="1">
      <alignment horizontal="center" vertical="center"/>
    </xf>
    <xf numFmtId="0" fontId="45" fillId="0" borderId="46" xfId="0" applyFont="1" applyBorder="1" applyAlignment="1">
      <alignment horizontal="left"/>
    </xf>
    <xf numFmtId="0" fontId="45" fillId="0" borderId="47" xfId="0" applyFont="1" applyBorder="1" applyAlignment="1">
      <alignment horizontal="left"/>
    </xf>
    <xf numFmtId="0" fontId="45" fillId="0" borderId="0" xfId="0" applyFont="1" applyAlignment="1">
      <alignment horizontal="left" vertical="top"/>
    </xf>
    <xf numFmtId="0" fontId="45" fillId="0" borderId="45" xfId="0" applyFont="1" applyBorder="1" applyAlignment="1">
      <alignment horizontal="left" vertical="top"/>
    </xf>
    <xf numFmtId="0" fontId="45" fillId="0" borderId="32" xfId="0" applyFont="1" applyBorder="1" applyAlignment="1">
      <alignment horizontal="left" vertical="top"/>
    </xf>
    <xf numFmtId="0" fontId="45" fillId="0" borderId="48" xfId="0" applyFont="1" applyBorder="1" applyAlignment="1">
      <alignment horizontal="left" vertical="top"/>
    </xf>
    <xf numFmtId="0" fontId="50" fillId="0" borderId="0" xfId="0" applyFont="1" applyAlignment="1">
      <alignment horizontal="left"/>
    </xf>
    <xf numFmtId="0" fontId="53" fillId="0" borderId="49" xfId="0" applyFont="1" applyBorder="1" applyAlignment="1">
      <alignment horizontal="center"/>
    </xf>
    <xf numFmtId="0" fontId="53" fillId="0" borderId="5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51" xfId="0" applyFont="1" applyBorder="1" applyAlignment="1">
      <alignment horizontal="center"/>
    </xf>
    <xf numFmtId="0" fontId="50" fillId="0" borderId="52" xfId="0" applyFont="1" applyBorder="1" applyAlignment="1">
      <alignment horizontal="left"/>
    </xf>
    <xf numFmtId="0" fontId="45" fillId="0" borderId="51" xfId="0" applyFont="1" applyBorder="1" applyAlignment="1">
      <alignment horizontal="left"/>
    </xf>
    <xf numFmtId="0" fontId="44" fillId="0" borderId="0" xfId="0" applyFont="1" applyAlignment="1">
      <alignment horizontal="left" vertical="top"/>
    </xf>
    <xf numFmtId="0" fontId="44" fillId="0" borderId="53" xfId="0" applyFont="1" applyBorder="1" applyAlignment="1">
      <alignment horizontal="left"/>
    </xf>
    <xf numFmtId="0" fontId="44" fillId="0" borderId="54" xfId="0" applyFont="1" applyBorder="1" applyAlignment="1">
      <alignment horizontal="left"/>
    </xf>
    <xf numFmtId="0" fontId="44" fillId="0" borderId="55" xfId="0" applyFont="1" applyBorder="1" applyAlignment="1">
      <alignment horizontal="left"/>
    </xf>
    <xf numFmtId="4" fontId="31" fillId="0" borderId="56" xfId="70" applyNumberFormat="1" applyFont="1" applyBorder="1" applyAlignment="1">
      <alignment horizontal="center" wrapText="1"/>
      <protection/>
    </xf>
    <xf numFmtId="0" fontId="91" fillId="47" borderId="30" xfId="70" applyFont="1" applyFill="1" applyBorder="1" applyAlignment="1">
      <alignment horizontal="center" vertical="center" wrapText="1"/>
      <protection/>
    </xf>
    <xf numFmtId="0" fontId="91" fillId="47" borderId="56" xfId="70" applyFont="1" applyFill="1" applyBorder="1" applyAlignment="1">
      <alignment horizontal="center" vertical="center" wrapText="1"/>
      <protection/>
    </xf>
    <xf numFmtId="0" fontId="86" fillId="47" borderId="30" xfId="70" applyFont="1" applyFill="1" applyBorder="1" applyAlignment="1">
      <alignment horizontal="center" vertical="center" wrapText="1"/>
      <protection/>
    </xf>
    <xf numFmtId="0" fontId="86" fillId="47" borderId="56" xfId="70" applyFont="1" applyFill="1" applyBorder="1" applyAlignment="1">
      <alignment horizontal="center" vertical="center" wrapText="1"/>
      <protection/>
    </xf>
    <xf numFmtId="4" fontId="31" fillId="0" borderId="30" xfId="70" applyNumberFormat="1" applyFont="1" applyBorder="1" applyAlignment="1">
      <alignment horizontal="center" wrapText="1"/>
      <protection/>
    </xf>
    <xf numFmtId="0" fontId="85" fillId="0" borderId="30" xfId="70" applyFont="1" applyBorder="1" applyAlignment="1">
      <alignment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2" fontId="85" fillId="46" borderId="28" xfId="70" applyNumberFormat="1" applyFont="1" applyFill="1" applyBorder="1">
      <alignment/>
      <protection/>
    </xf>
    <xf numFmtId="0" fontId="1" fillId="0" borderId="28" xfId="0" applyNumberFormat="1" applyFont="1" applyBorder="1" applyAlignment="1" applyProtection="1">
      <alignment horizontal="left" wrapText="1" indent="3"/>
      <protection locked="0"/>
    </xf>
    <xf numFmtId="0" fontId="1" fillId="0" borderId="28" xfId="0" applyNumberFormat="1" applyFont="1" applyBorder="1" applyAlignment="1" applyProtection="1">
      <alignment horizontal="left" indent="3"/>
      <protection locked="0"/>
    </xf>
    <xf numFmtId="0" fontId="1" fillId="0" borderId="30" xfId="0" applyNumberFormat="1" applyFont="1" applyBorder="1" applyAlignment="1" applyProtection="1">
      <alignment horizontal="left" indent="3"/>
      <protection locked="0"/>
    </xf>
    <xf numFmtId="4" fontId="1" fillId="0" borderId="28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57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2"/>
      <protection locked="0"/>
    </xf>
    <xf numFmtId="0" fontId="1" fillId="0" borderId="28" xfId="0" applyNumberFormat="1" applyFont="1" applyBorder="1" applyAlignment="1" applyProtection="1">
      <alignment horizontal="left" indent="2"/>
      <protection locked="0"/>
    </xf>
    <xf numFmtId="0" fontId="1" fillId="0" borderId="30" xfId="0" applyNumberFormat="1" applyFont="1" applyBorder="1" applyAlignment="1" applyProtection="1">
      <alignment horizontal="left" indent="2"/>
      <protection locked="0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left" wrapText="1"/>
      <protection locked="0"/>
    </xf>
    <xf numFmtId="0" fontId="1" fillId="0" borderId="31" xfId="0" applyFont="1" applyBorder="1" applyAlignment="1" applyProtection="1">
      <alignment horizontal="left" wrapText="1"/>
      <protection locked="0"/>
    </xf>
    <xf numFmtId="0" fontId="1" fillId="0" borderId="58" xfId="0" applyFont="1" applyBorder="1" applyAlignment="1" applyProtection="1">
      <alignment horizontal="left" wrapText="1"/>
      <protection locked="0"/>
    </xf>
    <xf numFmtId="0" fontId="1" fillId="0" borderId="28" xfId="0" applyNumberFormat="1" applyFont="1" applyBorder="1" applyAlignment="1" applyProtection="1">
      <alignment horizontal="left"/>
      <protection locked="0"/>
    </xf>
    <xf numFmtId="0" fontId="1" fillId="0" borderId="30" xfId="0" applyNumberFormat="1" applyFont="1" applyBorder="1" applyAlignment="1" applyProtection="1">
      <alignment horizontal="left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57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left"/>
    </xf>
    <xf numFmtId="0" fontId="1" fillId="0" borderId="62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48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horizontal="center" vertical="top"/>
    </xf>
    <xf numFmtId="0" fontId="1" fillId="0" borderId="64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/>
    </xf>
    <xf numFmtId="0" fontId="1" fillId="0" borderId="65" xfId="0" applyNumberFormat="1" applyFont="1" applyBorder="1" applyAlignment="1">
      <alignment horizontal="left"/>
    </xf>
    <xf numFmtId="4" fontId="1" fillId="0" borderId="40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66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left"/>
    </xf>
    <xf numFmtId="0" fontId="1" fillId="0" borderId="45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30" xfId="0" applyNumberFormat="1" applyFont="1" applyBorder="1" applyAlignment="1" applyProtection="1">
      <alignment horizontal="left" wrapText="1"/>
      <protection locked="0"/>
    </xf>
    <xf numFmtId="0" fontId="1" fillId="0" borderId="31" xfId="0" applyNumberFormat="1" applyFont="1" applyBorder="1" applyAlignment="1" applyProtection="1">
      <alignment horizontal="left" wrapText="1"/>
      <protection locked="0"/>
    </xf>
    <xf numFmtId="0" fontId="1" fillId="0" borderId="58" xfId="0" applyNumberFormat="1" applyFont="1" applyBorder="1" applyAlignment="1" applyProtection="1">
      <alignment horizontal="left" wrapText="1"/>
      <protection locked="0"/>
    </xf>
    <xf numFmtId="0" fontId="5" fillId="0" borderId="28" xfId="0" applyNumberFormat="1" applyFont="1" applyBorder="1" applyAlignment="1" applyProtection="1">
      <alignment horizontal="left"/>
      <protection locked="0"/>
    </xf>
    <xf numFmtId="0" fontId="5" fillId="0" borderId="30" xfId="0" applyNumberFormat="1" applyFont="1" applyBorder="1" applyAlignment="1" applyProtection="1">
      <alignment horizontal="left"/>
      <protection locked="0"/>
    </xf>
    <xf numFmtId="4" fontId="1" fillId="0" borderId="57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1"/>
      <protection locked="0"/>
    </xf>
    <xf numFmtId="0" fontId="1" fillId="0" borderId="28" xfId="0" applyNumberFormat="1" applyFont="1" applyBorder="1" applyAlignment="1" applyProtection="1">
      <alignment horizontal="left" indent="1"/>
      <protection locked="0"/>
    </xf>
    <xf numFmtId="0" fontId="1" fillId="0" borderId="30" xfId="0" applyNumberFormat="1" applyFont="1" applyBorder="1" applyAlignment="1" applyProtection="1">
      <alignment horizontal="left" indent="1"/>
      <protection locked="0"/>
    </xf>
    <xf numFmtId="0" fontId="1" fillId="0" borderId="44" xfId="0" applyNumberFormat="1" applyFont="1" applyBorder="1" applyAlignment="1" applyProtection="1">
      <alignment horizontal="left" indent="2"/>
      <protection locked="0"/>
    </xf>
    <xf numFmtId="0" fontId="1" fillId="0" borderId="27" xfId="0" applyNumberFormat="1" applyFont="1" applyBorder="1" applyAlignment="1" applyProtection="1">
      <alignment horizontal="left" indent="2"/>
      <protection locked="0"/>
    </xf>
    <xf numFmtId="49" fontId="1" fillId="0" borderId="67" xfId="0" applyNumberFormat="1" applyFont="1" applyBorder="1" applyAlignment="1" applyProtection="1">
      <alignment horizontal="center"/>
      <protection locked="0"/>
    </xf>
    <xf numFmtId="49" fontId="1" fillId="0" borderId="68" xfId="0" applyNumberFormat="1" applyFont="1" applyBorder="1" applyAlignment="1" applyProtection="1">
      <alignment horizontal="center"/>
      <protection locked="0"/>
    </xf>
    <xf numFmtId="49" fontId="1" fillId="46" borderId="27" xfId="0" applyNumberFormat="1" applyFont="1" applyFill="1" applyBorder="1" applyAlignment="1" applyProtection="1">
      <alignment horizontal="center"/>
      <protection locked="0"/>
    </xf>
    <xf numFmtId="49" fontId="1" fillId="46" borderId="45" xfId="0" applyNumberFormat="1" applyFont="1" applyFill="1" applyBorder="1" applyAlignment="1" applyProtection="1">
      <alignment horizontal="center"/>
      <protection locked="0"/>
    </xf>
    <xf numFmtId="4" fontId="1" fillId="0" borderId="27" xfId="0" applyNumberFormat="1" applyFont="1" applyBorder="1" applyAlignment="1" applyProtection="1">
      <alignment horizontal="center"/>
      <protection locked="0"/>
    </xf>
    <xf numFmtId="4" fontId="1" fillId="0" borderId="33" xfId="0" applyNumberFormat="1" applyFont="1" applyBorder="1" applyAlignment="1" applyProtection="1">
      <alignment horizontal="center"/>
      <protection locked="0"/>
    </xf>
    <xf numFmtId="4" fontId="1" fillId="0" borderId="62" xfId="0" applyNumberFormat="1" applyFont="1" applyBorder="1" applyAlignment="1" applyProtection="1">
      <alignment horizontal="center"/>
      <protection locked="0"/>
    </xf>
    <xf numFmtId="4" fontId="1" fillId="0" borderId="45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 applyProtection="1">
      <alignment horizontal="center"/>
      <protection locked="0"/>
    </xf>
    <xf numFmtId="4" fontId="1" fillId="0" borderId="48" xfId="0" applyNumberFormat="1" applyFont="1" applyBorder="1" applyAlignment="1" applyProtection="1">
      <alignment horizontal="center"/>
      <protection locked="0"/>
    </xf>
    <xf numFmtId="0" fontId="1" fillId="0" borderId="39" xfId="0" applyNumberFormat="1" applyFont="1" applyBorder="1" applyAlignment="1" applyProtection="1">
      <alignment horizontal="left" indent="2"/>
      <protection locked="0"/>
    </xf>
    <xf numFmtId="0" fontId="1" fillId="0" borderId="45" xfId="0" applyNumberFormat="1" applyFont="1" applyBorder="1" applyAlignment="1" applyProtection="1">
      <alignment horizontal="left" indent="2"/>
      <protection locked="0"/>
    </xf>
    <xf numFmtId="0" fontId="1" fillId="46" borderId="28" xfId="0" applyNumberFormat="1" applyFont="1" applyFill="1" applyBorder="1" applyAlignment="1" applyProtection="1">
      <alignment horizontal="left" indent="3"/>
      <protection locked="0"/>
    </xf>
    <xf numFmtId="0" fontId="1" fillId="46" borderId="30" xfId="0" applyNumberFormat="1" applyFont="1" applyFill="1" applyBorder="1" applyAlignment="1" applyProtection="1">
      <alignment horizontal="left" indent="3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33" xfId="0" applyNumberFormat="1" applyFont="1" applyBorder="1" applyAlignment="1" applyProtection="1">
      <alignment horizontal="center"/>
      <protection locked="0"/>
    </xf>
    <xf numFmtId="0" fontId="1" fillId="0" borderId="69" xfId="0" applyNumberFormat="1" applyFont="1" applyBorder="1" applyAlignment="1" applyProtection="1">
      <alignment horizontal="center"/>
      <protection locked="0"/>
    </xf>
    <xf numFmtId="0" fontId="1" fillId="0" borderId="45" xfId="0" applyNumberFormat="1" applyFont="1" applyBorder="1" applyAlignment="1" applyProtection="1">
      <alignment horizontal="center"/>
      <protection locked="0"/>
    </xf>
    <xf numFmtId="0" fontId="1" fillId="0" borderId="32" xfId="0" applyNumberFormat="1" applyFont="1" applyBorder="1" applyAlignment="1" applyProtection="1">
      <alignment horizontal="center"/>
      <protection locked="0"/>
    </xf>
    <xf numFmtId="0" fontId="1" fillId="0" borderId="70" xfId="0" applyNumberFormat="1" applyFont="1" applyBorder="1" applyAlignment="1" applyProtection="1">
      <alignment horizontal="center"/>
      <protection locked="0"/>
    </xf>
    <xf numFmtId="0" fontId="1" fillId="46" borderId="30" xfId="0" applyNumberFormat="1" applyFont="1" applyFill="1" applyBorder="1" applyAlignment="1" applyProtection="1">
      <alignment horizontal="left" wrapText="1"/>
      <protection locked="0"/>
    </xf>
    <xf numFmtId="0" fontId="0" fillId="0" borderId="31" xfId="0" applyBorder="1" applyAlignment="1">
      <alignment wrapText="1"/>
    </xf>
    <xf numFmtId="0" fontId="0" fillId="0" borderId="58" xfId="0" applyBorder="1" applyAlignment="1">
      <alignment wrapText="1"/>
    </xf>
    <xf numFmtId="0" fontId="1" fillId="46" borderId="30" xfId="0" applyNumberFormat="1" applyFont="1" applyFill="1" applyBorder="1" applyAlignment="1" applyProtection="1">
      <alignment horizontal="left" wrapText="1" indent="3"/>
      <protection locked="0"/>
    </xf>
    <xf numFmtId="0" fontId="1" fillId="46" borderId="31" xfId="0" applyNumberFormat="1" applyFont="1" applyFill="1" applyBorder="1" applyAlignment="1" applyProtection="1">
      <alignment horizontal="left" wrapText="1" indent="3"/>
      <protection locked="0"/>
    </xf>
    <xf numFmtId="0" fontId="1" fillId="46" borderId="58" xfId="0" applyNumberFormat="1" applyFont="1" applyFill="1" applyBorder="1" applyAlignment="1" applyProtection="1">
      <alignment horizontal="left" wrapText="1" indent="3"/>
      <protection locked="0"/>
    </xf>
    <xf numFmtId="0" fontId="5" fillId="0" borderId="28" xfId="0" applyNumberFormat="1" applyFont="1" applyBorder="1" applyAlignment="1" applyProtection="1">
      <alignment horizontal="left" wrapText="1" indent="2"/>
      <protection locked="0"/>
    </xf>
    <xf numFmtId="0" fontId="5" fillId="0" borderId="28" xfId="0" applyNumberFormat="1" applyFont="1" applyBorder="1" applyAlignment="1" applyProtection="1">
      <alignment horizontal="left" indent="2"/>
      <protection locked="0"/>
    </xf>
    <xf numFmtId="0" fontId="5" fillId="0" borderId="30" xfId="0" applyNumberFormat="1" applyFont="1" applyBorder="1" applyAlignment="1" applyProtection="1">
      <alignment horizontal="left" indent="2"/>
      <protection locked="0"/>
    </xf>
    <xf numFmtId="0" fontId="5" fillId="0" borderId="28" xfId="0" applyNumberFormat="1" applyFont="1" applyBorder="1" applyAlignment="1" applyProtection="1">
      <alignment horizontal="left" wrapText="1" indent="3"/>
      <protection locked="0"/>
    </xf>
    <xf numFmtId="0" fontId="5" fillId="0" borderId="28" xfId="0" applyNumberFormat="1" applyFont="1" applyBorder="1" applyAlignment="1" applyProtection="1">
      <alignment horizontal="left" indent="3"/>
      <protection locked="0"/>
    </xf>
    <xf numFmtId="0" fontId="5" fillId="0" borderId="30" xfId="0" applyNumberFormat="1" applyFont="1" applyBorder="1" applyAlignment="1" applyProtection="1">
      <alignment horizontal="left" indent="3"/>
      <protection locked="0"/>
    </xf>
    <xf numFmtId="0" fontId="5" fillId="0" borderId="30" xfId="0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 horizontal="left" wrapText="1"/>
      <protection locked="0"/>
    </xf>
    <xf numFmtId="0" fontId="5" fillId="0" borderId="58" xfId="0" applyFont="1" applyBorder="1" applyAlignment="1" applyProtection="1">
      <alignment horizontal="left" wrapText="1"/>
      <protection locked="0"/>
    </xf>
    <xf numFmtId="0" fontId="1" fillId="0" borderId="31" xfId="0" applyNumberFormat="1" applyFont="1" applyBorder="1" applyAlignment="1">
      <alignment horizontal="left" wrapText="1" indent="2"/>
    </xf>
    <xf numFmtId="0" fontId="1" fillId="0" borderId="31" xfId="0" applyNumberFormat="1" applyFont="1" applyBorder="1" applyAlignment="1">
      <alignment horizontal="left" indent="2"/>
    </xf>
    <xf numFmtId="0" fontId="1" fillId="0" borderId="56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71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right"/>
    </xf>
    <xf numFmtId="0" fontId="1" fillId="0" borderId="72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3" fillId="0" borderId="74" xfId="0" applyNumberFormat="1" applyFont="1" applyBorder="1" applyAlignment="1">
      <alignment horizontal="center" vertical="top"/>
    </xf>
    <xf numFmtId="0" fontId="3" fillId="0" borderId="75" xfId="0" applyNumberFormat="1" applyFont="1" applyBorder="1" applyAlignment="1">
      <alignment horizontal="center" vertical="top"/>
    </xf>
    <xf numFmtId="0" fontId="1" fillId="0" borderId="27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0" borderId="76" xfId="0" applyNumberFormat="1" applyFont="1" applyBorder="1" applyAlignment="1">
      <alignment horizontal="center"/>
    </xf>
    <xf numFmtId="0" fontId="1" fillId="0" borderId="77" xfId="0" applyNumberFormat="1" applyFont="1" applyBorder="1" applyAlignment="1">
      <alignment horizontal="center"/>
    </xf>
    <xf numFmtId="0" fontId="1" fillId="0" borderId="78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left" wrapText="1" indent="4"/>
    </xf>
    <xf numFmtId="0" fontId="1" fillId="0" borderId="32" xfId="0" applyNumberFormat="1" applyFont="1" applyBorder="1" applyAlignment="1">
      <alignment horizontal="left" indent="4"/>
    </xf>
    <xf numFmtId="4" fontId="1" fillId="0" borderId="27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81" xfId="0" applyNumberFormat="1" applyFont="1" applyBorder="1" applyAlignment="1">
      <alignment horizontal="center"/>
    </xf>
    <xf numFmtId="0" fontId="1" fillId="0" borderId="7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/>
    </xf>
    <xf numFmtId="49" fontId="1" fillId="0" borderId="5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33" xfId="0" applyNumberFormat="1" applyFont="1" applyBorder="1" applyAlignment="1">
      <alignment horizontal="left" indent="4"/>
    </xf>
    <xf numFmtId="0" fontId="1" fillId="0" borderId="69" xfId="0" applyNumberFormat="1" applyFont="1" applyBorder="1" applyAlignment="1">
      <alignment horizontal="left" indent="4"/>
    </xf>
    <xf numFmtId="0" fontId="1" fillId="0" borderId="30" xfId="0" applyNumberFormat="1" applyFont="1" applyBorder="1" applyAlignment="1">
      <alignment horizontal="left" wrapText="1" indent="3"/>
    </xf>
    <xf numFmtId="0" fontId="1" fillId="0" borderId="31" xfId="0" applyNumberFormat="1" applyFont="1" applyBorder="1" applyAlignment="1">
      <alignment horizontal="left" indent="3"/>
    </xf>
    <xf numFmtId="0" fontId="1" fillId="0" borderId="66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2"/>
    </xf>
    <xf numFmtId="49" fontId="1" fillId="0" borderId="7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1"/>
    </xf>
    <xf numFmtId="0" fontId="1" fillId="0" borderId="31" xfId="0" applyNumberFormat="1" applyFont="1" applyBorder="1" applyAlignment="1">
      <alignment horizontal="left" inden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49" fontId="45" fillId="0" borderId="32" xfId="0" applyNumberFormat="1" applyFont="1" applyBorder="1" applyAlignment="1">
      <alignment horizontal="center"/>
    </xf>
    <xf numFmtId="0" fontId="45" fillId="0" borderId="0" xfId="0" applyFont="1" applyAlignment="1">
      <alignment horizontal="left"/>
    </xf>
    <xf numFmtId="49" fontId="45" fillId="0" borderId="32" xfId="0" applyNumberFormat="1" applyFont="1" applyBorder="1" applyAlignment="1">
      <alignment horizontal="left"/>
    </xf>
    <xf numFmtId="0" fontId="44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53" fillId="0" borderId="83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53" fillId="0" borderId="5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4" fillId="0" borderId="33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49" fontId="45" fillId="0" borderId="59" xfId="0" applyNumberFormat="1" applyFont="1" applyBorder="1" applyAlignment="1">
      <alignment horizontal="center"/>
    </xf>
    <xf numFmtId="49" fontId="45" fillId="0" borderId="36" xfId="0" applyNumberFormat="1" applyFont="1" applyBorder="1" applyAlignment="1">
      <alignment horizontal="center"/>
    </xf>
    <xf numFmtId="49" fontId="45" fillId="0" borderId="60" xfId="0" applyNumberFormat="1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63" xfId="0" applyFont="1" applyBorder="1" applyAlignment="1">
      <alignment horizontal="center"/>
    </xf>
    <xf numFmtId="2" fontId="45" fillId="0" borderId="37" xfId="0" applyNumberFormat="1" applyFont="1" applyBorder="1" applyAlignment="1">
      <alignment horizontal="center" vertical="center"/>
    </xf>
    <xf numFmtId="2" fontId="45" fillId="0" borderId="38" xfId="0" applyNumberFormat="1" applyFont="1" applyBorder="1" applyAlignment="1">
      <alignment horizontal="center" vertical="center"/>
    </xf>
    <xf numFmtId="2" fontId="45" fillId="0" borderId="71" xfId="0" applyNumberFormat="1" applyFont="1" applyBorder="1" applyAlignment="1">
      <alignment horizontal="center" vertical="center"/>
    </xf>
    <xf numFmtId="49" fontId="45" fillId="0" borderId="84" xfId="0" applyNumberFormat="1" applyFont="1" applyBorder="1" applyAlignment="1">
      <alignment horizontal="center" vertical="center"/>
    </xf>
    <xf numFmtId="2" fontId="45" fillId="0" borderId="84" xfId="0" applyNumberFormat="1" applyFont="1" applyBorder="1" applyAlignment="1">
      <alignment horizontal="center" vertical="center"/>
    </xf>
    <xf numFmtId="2" fontId="45" fillId="0" borderId="85" xfId="0" applyNumberFormat="1" applyFont="1" applyBorder="1" applyAlignment="1">
      <alignment horizontal="center" vertical="center"/>
    </xf>
    <xf numFmtId="2" fontId="45" fillId="0" borderId="86" xfId="0" applyNumberFormat="1" applyFont="1" applyBorder="1" applyAlignment="1">
      <alignment horizontal="center" vertical="center"/>
    </xf>
    <xf numFmtId="49" fontId="45" fillId="0" borderId="28" xfId="0" applyNumberFormat="1" applyFont="1" applyBorder="1" applyAlignment="1">
      <alignment horizontal="center" vertical="center"/>
    </xf>
    <xf numFmtId="2" fontId="45" fillId="0" borderId="28" xfId="0" applyNumberFormat="1" applyFont="1" applyBorder="1" applyAlignment="1">
      <alignment horizontal="center" vertical="center"/>
    </xf>
    <xf numFmtId="2" fontId="45" fillId="0" borderId="57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/>
    </xf>
    <xf numFmtId="2" fontId="45" fillId="0" borderId="29" xfId="0" applyNumberFormat="1" applyFont="1" applyBorder="1" applyAlignment="1">
      <alignment horizontal="center"/>
    </xf>
    <xf numFmtId="2" fontId="45" fillId="0" borderId="87" xfId="0" applyNumberFormat="1" applyFont="1" applyBorder="1" applyAlignment="1">
      <alignment horizontal="center"/>
    </xf>
    <xf numFmtId="0" fontId="45" fillId="0" borderId="3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58" xfId="0" applyBorder="1" applyAlignment="1">
      <alignment/>
    </xf>
    <xf numFmtId="49" fontId="45" fillId="0" borderId="35" xfId="0" applyNumberFormat="1" applyFont="1" applyBorder="1" applyAlignment="1">
      <alignment horizontal="center"/>
    </xf>
    <xf numFmtId="49" fontId="52" fillId="0" borderId="84" xfId="0" applyNumberFormat="1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top"/>
    </xf>
    <xf numFmtId="0" fontId="45" fillId="0" borderId="41" xfId="0" applyFont="1" applyBorder="1" applyAlignment="1">
      <alignment horizontal="center" vertical="top"/>
    </xf>
    <xf numFmtId="49" fontId="52" fillId="0" borderId="29" xfId="0" applyNumberFormat="1" applyFont="1" applyBorder="1" applyAlignment="1">
      <alignment horizontal="center"/>
    </xf>
    <xf numFmtId="0" fontId="45" fillId="0" borderId="56" xfId="0" applyFont="1" applyBorder="1" applyAlignment="1">
      <alignment horizontal="center" vertical="top"/>
    </xf>
    <xf numFmtId="0" fontId="45" fillId="0" borderId="28" xfId="0" applyFont="1" applyBorder="1" applyAlignment="1">
      <alignment horizontal="center" vertical="top"/>
    </xf>
    <xf numFmtId="0" fontId="45" fillId="0" borderId="44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0" borderId="30" xfId="0" applyFont="1" applyBorder="1" applyAlignment="1">
      <alignment horizontal="center" vertical="top"/>
    </xf>
    <xf numFmtId="0" fontId="45" fillId="0" borderId="31" xfId="0" applyFont="1" applyBorder="1" applyAlignment="1">
      <alignment horizontal="center" vertical="top"/>
    </xf>
    <xf numFmtId="49" fontId="45" fillId="0" borderId="37" xfId="0" applyNumberFormat="1" applyFont="1" applyBorder="1" applyAlignment="1">
      <alignment horizontal="center"/>
    </xf>
    <xf numFmtId="49" fontId="45" fillId="0" borderId="38" xfId="0" applyNumberFormat="1" applyFont="1" applyBorder="1" applyAlignment="1">
      <alignment horizontal="center"/>
    </xf>
    <xf numFmtId="49" fontId="45" fillId="0" borderId="63" xfId="0" applyNumberFormat="1" applyFont="1" applyBorder="1" applyAlignment="1">
      <alignment horizontal="center"/>
    </xf>
    <xf numFmtId="2" fontId="45" fillId="0" borderId="88" xfId="0" applyNumberFormat="1" applyFont="1" applyBorder="1" applyAlignment="1">
      <alignment horizontal="center" vertical="center"/>
    </xf>
    <xf numFmtId="2" fontId="45" fillId="0" borderId="89" xfId="0" applyNumberFormat="1" applyFont="1" applyBorder="1" applyAlignment="1">
      <alignment horizontal="center" vertical="center"/>
    </xf>
    <xf numFmtId="2" fontId="45" fillId="0" borderId="90" xfId="0" applyNumberFormat="1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62" xfId="0" applyFont="1" applyBorder="1" applyAlignment="1">
      <alignment horizontal="center"/>
    </xf>
    <xf numFmtId="0" fontId="45" fillId="0" borderId="27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5" fillId="0" borderId="32" xfId="0" applyFont="1" applyBorder="1" applyAlignment="1">
      <alignment horizontal="left" wrapText="1"/>
    </xf>
    <xf numFmtId="49" fontId="45" fillId="0" borderId="79" xfId="0" applyNumberFormat="1" applyFont="1" applyBorder="1" applyAlignment="1">
      <alignment horizontal="center"/>
    </xf>
    <xf numFmtId="49" fontId="45" fillId="0" borderId="33" xfId="0" applyNumberFormat="1" applyFont="1" applyBorder="1" applyAlignment="1">
      <alignment horizontal="center"/>
    </xf>
    <xf numFmtId="49" fontId="45" fillId="0" borderId="69" xfId="0" applyNumberFormat="1" applyFont="1" applyBorder="1" applyAlignment="1">
      <alignment horizontal="center"/>
    </xf>
    <xf numFmtId="49" fontId="45" fillId="0" borderId="61" xfId="0" applyNumberFormat="1" applyFont="1" applyBorder="1" applyAlignment="1">
      <alignment horizontal="center"/>
    </xf>
    <xf numFmtId="49" fontId="45" fillId="0" borderId="31" xfId="0" applyNumberFormat="1" applyFont="1" applyBorder="1" applyAlignment="1">
      <alignment horizontal="center"/>
    </xf>
    <xf numFmtId="49" fontId="45" fillId="0" borderId="58" xfId="0" applyNumberFormat="1" applyFont="1" applyBorder="1" applyAlignment="1">
      <alignment horizontal="center"/>
    </xf>
    <xf numFmtId="49" fontId="45" fillId="0" borderId="82" xfId="0" applyNumberFormat="1" applyFont="1" applyBorder="1" applyAlignment="1">
      <alignment horizontal="center"/>
    </xf>
    <xf numFmtId="49" fontId="45" fillId="0" borderId="70" xfId="0" applyNumberFormat="1" applyFont="1" applyBorder="1" applyAlignment="1">
      <alignment horizontal="center"/>
    </xf>
    <xf numFmtId="49" fontId="45" fillId="0" borderId="34" xfId="0" applyNumberFormat="1" applyFont="1" applyBorder="1" applyAlignment="1">
      <alignment horizontal="center"/>
    </xf>
    <xf numFmtId="49" fontId="45" fillId="0" borderId="28" xfId="0" applyNumberFormat="1" applyFont="1" applyBorder="1" applyAlignment="1">
      <alignment horizontal="center"/>
    </xf>
    <xf numFmtId="49" fontId="45" fillId="0" borderId="57" xfId="0" applyNumberFormat="1" applyFont="1" applyBorder="1" applyAlignment="1">
      <alignment horizontal="center"/>
    </xf>
    <xf numFmtId="0" fontId="45" fillId="0" borderId="32" xfId="0" applyFont="1" applyBorder="1" applyAlignment="1">
      <alignment horizontal="left"/>
    </xf>
    <xf numFmtId="49" fontId="45" fillId="0" borderId="91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92" xfId="0" applyNumberFormat="1" applyFont="1" applyBorder="1" applyAlignment="1">
      <alignment horizontal="center"/>
    </xf>
    <xf numFmtId="49" fontId="49" fillId="0" borderId="93" xfId="0" applyNumberFormat="1" applyFont="1" applyBorder="1" applyAlignment="1">
      <alignment horizontal="center" vertical="center"/>
    </xf>
    <xf numFmtId="49" fontId="49" fillId="0" borderId="94" xfId="0" applyNumberFormat="1" applyFont="1" applyBorder="1" applyAlignment="1">
      <alignment horizontal="center" vertical="center"/>
    </xf>
    <xf numFmtId="49" fontId="49" fillId="0" borderId="95" xfId="0" applyNumberFormat="1" applyFont="1" applyBorder="1" applyAlignment="1">
      <alignment horizontal="center" vertical="center"/>
    </xf>
    <xf numFmtId="49" fontId="49" fillId="0" borderId="80" xfId="0" applyNumberFormat="1" applyFont="1" applyBorder="1" applyAlignment="1">
      <alignment horizontal="center" vertical="center"/>
    </xf>
    <xf numFmtId="49" fontId="49" fillId="0" borderId="77" xfId="0" applyNumberFormat="1" applyFont="1" applyBorder="1" applyAlignment="1">
      <alignment horizontal="center" vertical="center"/>
    </xf>
    <xf numFmtId="49" fontId="49" fillId="0" borderId="78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49" fontId="48" fillId="0" borderId="32" xfId="0" applyNumberFormat="1" applyFont="1" applyBorder="1" applyAlignment="1">
      <alignment horizontal="left"/>
    </xf>
    <xf numFmtId="49" fontId="45" fillId="0" borderId="41" xfId="0" applyNumberFormat="1" applyFont="1" applyBorder="1" applyAlignment="1">
      <alignment horizontal="center" vertical="center"/>
    </xf>
    <xf numFmtId="49" fontId="45" fillId="0" borderId="38" xfId="0" applyNumberFormat="1" applyFont="1" applyBorder="1" applyAlignment="1">
      <alignment horizontal="center" vertical="center"/>
    </xf>
    <xf numFmtId="49" fontId="45" fillId="0" borderId="71" xfId="0" applyNumberFormat="1" applyFont="1" applyBorder="1" applyAlignment="1">
      <alignment horizontal="center" vertical="center"/>
    </xf>
    <xf numFmtId="49" fontId="45" fillId="0" borderId="35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49" fontId="45" fillId="0" borderId="87" xfId="0" applyNumberFormat="1" applyFont="1" applyBorder="1" applyAlignment="1">
      <alignment horizontal="center" vertical="center"/>
    </xf>
    <xf numFmtId="0" fontId="91" fillId="47" borderId="30" xfId="70" applyFont="1" applyFill="1" applyBorder="1" applyAlignment="1">
      <alignment horizontal="center" vertical="center" wrapText="1"/>
      <protection/>
    </xf>
    <xf numFmtId="0" fontId="91" fillId="47" borderId="56" xfId="70" applyFont="1" applyFill="1" applyBorder="1" applyAlignment="1">
      <alignment horizontal="center" vertical="center" wrapText="1"/>
      <protection/>
    </xf>
    <xf numFmtId="3" fontId="11" fillId="0" borderId="30" xfId="70" applyNumberFormat="1" applyFont="1" applyBorder="1" applyAlignment="1">
      <alignment horizontal="center" wrapText="1"/>
      <protection/>
    </xf>
    <xf numFmtId="3" fontId="11" fillId="0" borderId="56" xfId="70" applyNumberFormat="1" applyFont="1" applyBorder="1" applyAlignment="1">
      <alignment horizontal="center" wrapText="1"/>
      <protection/>
    </xf>
    <xf numFmtId="3" fontId="88" fillId="46" borderId="30" xfId="70" applyNumberFormat="1" applyFont="1" applyFill="1" applyBorder="1" applyAlignment="1">
      <alignment horizontal="center"/>
      <protection/>
    </xf>
    <xf numFmtId="3" fontId="88" fillId="46" borderId="56" xfId="70" applyNumberFormat="1" applyFont="1" applyFill="1" applyBorder="1" applyAlignment="1">
      <alignment horizontal="center"/>
      <protection/>
    </xf>
    <xf numFmtId="4" fontId="28" fillId="0" borderId="30" xfId="70" applyNumberFormat="1" applyFont="1" applyBorder="1" applyAlignment="1">
      <alignment horizontal="center" wrapText="1"/>
      <protection/>
    </xf>
    <xf numFmtId="4" fontId="28" fillId="0" borderId="56" xfId="70" applyNumberFormat="1" applyFont="1" applyBorder="1" applyAlignment="1">
      <alignment horizontal="center" wrapText="1"/>
      <protection/>
    </xf>
    <xf numFmtId="0" fontId="86" fillId="47" borderId="45" xfId="70" applyFont="1" applyFill="1" applyBorder="1" applyAlignment="1">
      <alignment horizontal="center" vertical="center" wrapText="1"/>
      <protection/>
    </xf>
    <xf numFmtId="0" fontId="86" fillId="47" borderId="48" xfId="70" applyFont="1" applyFill="1" applyBorder="1" applyAlignment="1">
      <alignment horizontal="center" vertical="center" wrapText="1"/>
      <protection/>
    </xf>
    <xf numFmtId="0" fontId="97" fillId="0" borderId="0" xfId="70" applyFont="1" applyAlignment="1">
      <alignment horizontal="center"/>
      <protection/>
    </xf>
    <xf numFmtId="0" fontId="98" fillId="0" borderId="32" xfId="70" applyFont="1" applyBorder="1" applyAlignment="1">
      <alignment horizontal="center" wrapText="1"/>
      <protection/>
    </xf>
    <xf numFmtId="0" fontId="98" fillId="0" borderId="32" xfId="70" applyFont="1" applyBorder="1" applyAlignment="1">
      <alignment horizontal="center"/>
      <protection/>
    </xf>
    <xf numFmtId="0" fontId="89" fillId="0" borderId="31" xfId="70" applyFont="1" applyBorder="1" applyAlignment="1">
      <alignment horizontal="left" wrapText="1"/>
      <protection/>
    </xf>
    <xf numFmtId="0" fontId="89" fillId="0" borderId="32" xfId="70" applyFont="1" applyBorder="1" applyAlignment="1">
      <alignment horizontal="left" wrapText="1"/>
      <protection/>
    </xf>
    <xf numFmtId="0" fontId="86" fillId="47" borderId="44" xfId="70" applyFont="1" applyFill="1" applyBorder="1" applyAlignment="1">
      <alignment horizontal="center" vertical="center" wrapText="1"/>
      <protection/>
    </xf>
    <xf numFmtId="0" fontId="86" fillId="47" borderId="96" xfId="70" applyFont="1" applyFill="1" applyBorder="1" applyAlignment="1">
      <alignment horizontal="center" vertical="center" wrapText="1"/>
      <protection/>
    </xf>
    <xf numFmtId="0" fontId="86" fillId="47" borderId="39" xfId="70" applyFont="1" applyFill="1" applyBorder="1" applyAlignment="1">
      <alignment horizontal="center" vertical="center" wrapText="1"/>
      <protection/>
    </xf>
    <xf numFmtId="0" fontId="86" fillId="47" borderId="30" xfId="70" applyFont="1" applyFill="1" applyBorder="1" applyAlignment="1">
      <alignment horizontal="center" vertical="center" wrapText="1"/>
      <protection/>
    </xf>
    <xf numFmtId="0" fontId="100" fillId="0" borderId="31" xfId="0" applyFont="1" applyBorder="1" applyAlignment="1">
      <alignment horizontal="center" vertical="center" wrapText="1"/>
    </xf>
    <xf numFmtId="0" fontId="100" fillId="0" borderId="56" xfId="0" applyFont="1" applyBorder="1" applyAlignment="1">
      <alignment horizontal="center" vertical="center" wrapText="1"/>
    </xf>
    <xf numFmtId="0" fontId="100" fillId="0" borderId="96" xfId="0" applyFont="1" applyBorder="1" applyAlignment="1">
      <alignment horizontal="center" vertical="center" wrapText="1"/>
    </xf>
    <xf numFmtId="0" fontId="100" fillId="0" borderId="39" xfId="0" applyFont="1" applyBorder="1" applyAlignment="1">
      <alignment horizontal="center" vertical="center" wrapText="1"/>
    </xf>
    <xf numFmtId="0" fontId="86" fillId="47" borderId="27" xfId="70" applyFont="1" applyFill="1" applyBorder="1" applyAlignment="1">
      <alignment horizontal="center" vertical="center" wrapText="1"/>
      <protection/>
    </xf>
    <xf numFmtId="0" fontId="86" fillId="47" borderId="30" xfId="0" applyFont="1" applyFill="1" applyBorder="1" applyAlignment="1">
      <alignment horizontal="center" vertical="center" wrapText="1"/>
    </xf>
    <xf numFmtId="0" fontId="86" fillId="47" borderId="31" xfId="0" applyFont="1" applyFill="1" applyBorder="1" applyAlignment="1">
      <alignment horizontal="center" vertical="center" wrapText="1"/>
    </xf>
    <xf numFmtId="0" fontId="86" fillId="47" borderId="56" xfId="0" applyFont="1" applyFill="1" applyBorder="1" applyAlignment="1">
      <alignment horizontal="center" vertical="center" wrapText="1"/>
    </xf>
    <xf numFmtId="0" fontId="89" fillId="3" borderId="30" xfId="70" applyFont="1" applyFill="1" applyBorder="1" applyAlignment="1">
      <alignment horizontal="right" vertical="center"/>
      <protection/>
    </xf>
    <xf numFmtId="0" fontId="89" fillId="3" borderId="33" xfId="70" applyFont="1" applyFill="1" applyBorder="1" applyAlignment="1">
      <alignment horizontal="right" vertical="center"/>
      <protection/>
    </xf>
    <xf numFmtId="0" fontId="89" fillId="3" borderId="62" xfId="70" applyFont="1" applyFill="1" applyBorder="1" applyAlignment="1">
      <alignment horizontal="right" vertical="center"/>
      <protection/>
    </xf>
    <xf numFmtId="0" fontId="89" fillId="0" borderId="30" xfId="70" applyFont="1" applyBorder="1" applyAlignment="1">
      <alignment horizontal="left" wrapText="1"/>
      <protection/>
    </xf>
    <xf numFmtId="0" fontId="86" fillId="47" borderId="31" xfId="70" applyFont="1" applyFill="1" applyBorder="1" applyAlignment="1">
      <alignment horizontal="center" vertical="center" wrapText="1"/>
      <protection/>
    </xf>
    <xf numFmtId="0" fontId="86" fillId="47" borderId="56" xfId="70" applyFont="1" applyFill="1" applyBorder="1" applyAlignment="1">
      <alignment horizontal="center" vertical="center" wrapText="1"/>
      <protection/>
    </xf>
    <xf numFmtId="0" fontId="89" fillId="3" borderId="31" xfId="70" applyFont="1" applyFill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0" fillId="0" borderId="56" xfId="0" applyBorder="1" applyAlignment="1">
      <alignment/>
    </xf>
    <xf numFmtId="0" fontId="91" fillId="47" borderId="31" xfId="70" applyFont="1" applyFill="1" applyBorder="1" applyAlignment="1">
      <alignment horizontal="center" vertical="center" wrapText="1"/>
      <protection/>
    </xf>
    <xf numFmtId="0" fontId="92" fillId="0" borderId="30" xfId="70" applyFont="1" applyBorder="1" applyAlignment="1">
      <alignment horizontal="left" wrapText="1"/>
      <protection/>
    </xf>
    <xf numFmtId="0" fontId="92" fillId="0" borderId="31" xfId="70" applyFont="1" applyBorder="1" applyAlignment="1">
      <alignment horizontal="left" wrapText="1"/>
      <protection/>
    </xf>
    <xf numFmtId="0" fontId="92" fillId="0" borderId="56" xfId="70" applyFont="1" applyBorder="1" applyAlignment="1">
      <alignment horizontal="left" wrapText="1"/>
      <protection/>
    </xf>
    <xf numFmtId="4" fontId="29" fillId="0" borderId="30" xfId="70" applyNumberFormat="1" applyFont="1" applyBorder="1" applyAlignment="1">
      <alignment horizontal="center" wrapText="1"/>
      <protection/>
    </xf>
    <xf numFmtId="4" fontId="29" fillId="0" borderId="56" xfId="70" applyNumberFormat="1" applyFont="1" applyBorder="1" applyAlignment="1">
      <alignment horizontal="center" wrapText="1"/>
      <protection/>
    </xf>
    <xf numFmtId="0" fontId="85" fillId="0" borderId="30" xfId="70" applyFont="1" applyBorder="1" applyAlignment="1">
      <alignment horizontal="left" wrapText="1"/>
      <protection/>
    </xf>
    <xf numFmtId="0" fontId="85" fillId="0" borderId="31" xfId="70" applyFont="1" applyBorder="1" applyAlignment="1">
      <alignment horizontal="left" wrapText="1"/>
      <protection/>
    </xf>
    <xf numFmtId="0" fontId="85" fillId="0" borderId="56" xfId="70" applyFont="1" applyBorder="1" applyAlignment="1">
      <alignment horizontal="left" wrapText="1"/>
      <protection/>
    </xf>
    <xf numFmtId="174" fontId="28" fillId="0" borderId="30" xfId="70" applyNumberFormat="1" applyFont="1" applyBorder="1" applyAlignment="1">
      <alignment horizontal="center" wrapText="1"/>
      <protection/>
    </xf>
    <xf numFmtId="174" fontId="28" fillId="0" borderId="56" xfId="70" applyNumberFormat="1" applyFont="1" applyBorder="1" applyAlignment="1">
      <alignment horizontal="center" wrapText="1"/>
      <protection/>
    </xf>
    <xf numFmtId="174" fontId="29" fillId="0" borderId="30" xfId="70" applyNumberFormat="1" applyFont="1" applyBorder="1" applyAlignment="1">
      <alignment horizontal="center" wrapText="1"/>
      <protection/>
    </xf>
    <xf numFmtId="174" fontId="29" fillId="0" borderId="56" xfId="70" applyNumberFormat="1" applyFont="1" applyBorder="1" applyAlignment="1">
      <alignment horizontal="center" wrapText="1"/>
      <protection/>
    </xf>
    <xf numFmtId="0" fontId="89" fillId="3" borderId="56" xfId="70" applyFont="1" applyFill="1" applyBorder="1" applyAlignment="1">
      <alignment horizontal="right" vertical="center"/>
      <protection/>
    </xf>
    <xf numFmtId="0" fontId="86" fillId="47" borderId="28" xfId="70" applyFont="1" applyFill="1" applyBorder="1" applyAlignment="1">
      <alignment horizontal="center" vertical="center" wrapText="1"/>
      <protection/>
    </xf>
    <xf numFmtId="0" fontId="28" fillId="0" borderId="30" xfId="70" applyFont="1" applyBorder="1" applyAlignment="1">
      <alignment horizontal="center" vertical="center" wrapText="1"/>
      <protection/>
    </xf>
    <xf numFmtId="0" fontId="28" fillId="0" borderId="56" xfId="70" applyFont="1" applyBorder="1" applyAlignment="1">
      <alignment horizontal="center" vertical="center" wrapText="1"/>
      <protection/>
    </xf>
    <xf numFmtId="0" fontId="28" fillId="0" borderId="30" xfId="70" applyFont="1" applyBorder="1" applyAlignment="1">
      <alignment horizontal="center" wrapText="1"/>
      <protection/>
    </xf>
    <xf numFmtId="0" fontId="28" fillId="0" borderId="56" xfId="70" applyFont="1" applyBorder="1" applyAlignment="1">
      <alignment horizontal="center" wrapText="1"/>
      <protection/>
    </xf>
    <xf numFmtId="0" fontId="89" fillId="0" borderId="56" xfId="70" applyFont="1" applyBorder="1" applyAlignment="1">
      <alignment horizontal="left" wrapText="1"/>
      <protection/>
    </xf>
    <xf numFmtId="4" fontId="11" fillId="0" borderId="30" xfId="70" applyNumberFormat="1" applyFont="1" applyBorder="1" applyAlignment="1">
      <alignment horizontal="center" wrapText="1"/>
      <protection/>
    </xf>
    <xf numFmtId="4" fontId="11" fillId="0" borderId="56" xfId="70" applyNumberFormat="1" applyFont="1" applyBorder="1" applyAlignment="1">
      <alignment horizontal="center" wrapText="1"/>
      <protection/>
    </xf>
    <xf numFmtId="0" fontId="32" fillId="0" borderId="33" xfId="70" applyFont="1" applyBorder="1" applyAlignment="1">
      <alignment horizontal="right" vertical="center"/>
      <protection/>
    </xf>
    <xf numFmtId="0" fontId="32" fillId="0" borderId="62" xfId="70" applyFont="1" applyBorder="1" applyAlignment="1">
      <alignment horizontal="right" vertical="center"/>
      <protection/>
    </xf>
    <xf numFmtId="0" fontId="91" fillId="0" borderId="33" xfId="70" applyFont="1" applyBorder="1" applyAlignment="1">
      <alignment horizontal="center"/>
      <protection/>
    </xf>
    <xf numFmtId="0" fontId="33" fillId="0" borderId="28" xfId="0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5" fillId="0" borderId="28" xfId="70" applyNumberFormat="1" applyFont="1" applyBorder="1" applyAlignment="1">
      <alignment horizontal="center"/>
      <protection/>
    </xf>
    <xf numFmtId="2" fontId="10" fillId="0" borderId="28" xfId="0" applyNumberFormat="1" applyFont="1" applyBorder="1" applyAlignment="1">
      <alignment horizontal="center" vertical="center" wrapText="1"/>
    </xf>
    <xf numFmtId="2" fontId="92" fillId="0" borderId="28" xfId="70" applyNumberFormat="1" applyFont="1" applyBorder="1" applyAlignment="1">
      <alignment horizontal="center"/>
      <protection/>
    </xf>
    <xf numFmtId="0" fontId="91" fillId="0" borderId="0" xfId="70" applyFont="1" applyAlignment="1">
      <alignment horizontal="center"/>
      <protection/>
    </xf>
    <xf numFmtId="0" fontId="91" fillId="46" borderId="33" xfId="70" applyFont="1" applyFill="1" applyBorder="1" applyAlignment="1">
      <alignment horizontal="center"/>
      <protection/>
    </xf>
    <xf numFmtId="0" fontId="85" fillId="0" borderId="30" xfId="70" applyFont="1" applyBorder="1" applyAlignment="1">
      <alignment horizontal="left"/>
      <protection/>
    </xf>
    <xf numFmtId="0" fontId="85" fillId="0" borderId="56" xfId="70" applyFont="1" applyBorder="1" applyAlignment="1">
      <alignment horizontal="left"/>
      <protection/>
    </xf>
    <xf numFmtId="0" fontId="28" fillId="0" borderId="30" xfId="70" applyFont="1" applyBorder="1" applyAlignment="1">
      <alignment horizontal="left" vertical="center" wrapText="1"/>
      <protection/>
    </xf>
    <xf numFmtId="0" fontId="28" fillId="0" borderId="56" xfId="70" applyFont="1" applyBorder="1" applyAlignment="1">
      <alignment horizontal="left" vertical="center" wrapText="1"/>
      <protection/>
    </xf>
    <xf numFmtId="0" fontId="28" fillId="46" borderId="30" xfId="70" applyFont="1" applyFill="1" applyBorder="1" applyAlignment="1">
      <alignment horizontal="center" wrapText="1"/>
      <protection/>
    </xf>
    <xf numFmtId="0" fontId="28" fillId="46" borderId="56" xfId="70" applyFont="1" applyFill="1" applyBorder="1" applyAlignment="1">
      <alignment horizontal="center" wrapText="1"/>
      <protection/>
    </xf>
    <xf numFmtId="0" fontId="92" fillId="0" borderId="30" xfId="70" applyFont="1" applyBorder="1" applyAlignment="1">
      <alignment horizontal="center" wrapText="1"/>
      <protection/>
    </xf>
    <xf numFmtId="0" fontId="92" fillId="0" borderId="56" xfId="70" applyFont="1" applyBorder="1" applyAlignment="1">
      <alignment horizontal="center" wrapText="1"/>
      <protection/>
    </xf>
    <xf numFmtId="2" fontId="92" fillId="0" borderId="30" xfId="70" applyNumberFormat="1" applyFont="1" applyBorder="1" applyAlignment="1">
      <alignment horizontal="center"/>
      <protection/>
    </xf>
    <xf numFmtId="2" fontId="92" fillId="0" borderId="56" xfId="70" applyNumberFormat="1" applyFont="1" applyBorder="1" applyAlignment="1">
      <alignment horizontal="center"/>
      <protection/>
    </xf>
    <xf numFmtId="0" fontId="89" fillId="47" borderId="30" xfId="70" applyFont="1" applyFill="1" applyBorder="1" applyAlignment="1">
      <alignment horizontal="center" vertical="center" wrapText="1"/>
      <protection/>
    </xf>
    <xf numFmtId="0" fontId="89" fillId="47" borderId="31" xfId="70" applyFont="1" applyFill="1" applyBorder="1" applyAlignment="1">
      <alignment horizontal="center" vertical="center" wrapText="1"/>
      <protection/>
    </xf>
    <xf numFmtId="0" fontId="89" fillId="47" borderId="56" xfId="70" applyFont="1" applyFill="1" applyBorder="1" applyAlignment="1">
      <alignment horizontal="center" vertical="center" wrapText="1"/>
      <protection/>
    </xf>
    <xf numFmtId="0" fontId="89" fillId="47" borderId="28" xfId="70" applyFont="1" applyFill="1" applyBorder="1" applyAlignment="1">
      <alignment horizontal="center" vertical="center" wrapText="1"/>
      <protection/>
    </xf>
    <xf numFmtId="0" fontId="85" fillId="47" borderId="30" xfId="70" applyFont="1" applyFill="1" applyBorder="1" applyAlignment="1">
      <alignment horizontal="center" vertical="center" wrapText="1"/>
      <protection/>
    </xf>
    <xf numFmtId="0" fontId="85" fillId="47" borderId="31" xfId="70" applyFont="1" applyFill="1" applyBorder="1" applyAlignment="1">
      <alignment horizontal="center" vertical="center" wrapText="1"/>
      <protection/>
    </xf>
    <xf numFmtId="0" fontId="85" fillId="47" borderId="56" xfId="70" applyFont="1" applyFill="1" applyBorder="1" applyAlignment="1">
      <alignment horizontal="center" vertical="center" wrapText="1"/>
      <protection/>
    </xf>
    <xf numFmtId="0" fontId="92" fillId="0" borderId="30" xfId="70" applyFont="1" applyBorder="1" applyAlignment="1">
      <alignment wrapText="1"/>
      <protection/>
    </xf>
    <xf numFmtId="0" fontId="92" fillId="0" borderId="31" xfId="70" applyFont="1" applyBorder="1" applyAlignment="1">
      <alignment wrapText="1"/>
      <protection/>
    </xf>
    <xf numFmtId="0" fontId="92" fillId="0" borderId="56" xfId="70" applyFont="1" applyBorder="1" applyAlignment="1">
      <alignment wrapText="1"/>
      <protection/>
    </xf>
    <xf numFmtId="4" fontId="29" fillId="0" borderId="28" xfId="70" applyNumberFormat="1" applyFont="1" applyBorder="1" applyAlignment="1">
      <alignment horizontal="center" wrapText="1"/>
      <protection/>
    </xf>
    <xf numFmtId="0" fontId="85" fillId="0" borderId="30" xfId="70" applyFont="1" applyBorder="1" applyAlignment="1">
      <alignment wrapText="1"/>
      <protection/>
    </xf>
    <xf numFmtId="0" fontId="85" fillId="0" borderId="31" xfId="70" applyFont="1" applyBorder="1" applyAlignment="1">
      <alignment wrapText="1"/>
      <protection/>
    </xf>
    <xf numFmtId="0" fontId="85" fillId="0" borderId="56" xfId="70" applyFont="1" applyBorder="1" applyAlignment="1">
      <alignment wrapText="1"/>
      <protection/>
    </xf>
    <xf numFmtId="174" fontId="28" fillId="0" borderId="28" xfId="70" applyNumberFormat="1" applyFont="1" applyBorder="1" applyAlignment="1">
      <alignment horizontal="center" wrapText="1"/>
      <protection/>
    </xf>
    <xf numFmtId="4" fontId="28" fillId="0" borderId="28" xfId="70" applyNumberFormat="1" applyFont="1" applyBorder="1" applyAlignment="1">
      <alignment horizontal="center" wrapText="1"/>
      <protection/>
    </xf>
    <xf numFmtId="0" fontId="94" fillId="47" borderId="30" xfId="70" applyFont="1" applyFill="1" applyBorder="1" applyAlignment="1">
      <alignment horizontal="center" vertical="center" wrapText="1"/>
      <protection/>
    </xf>
    <xf numFmtId="0" fontId="94" fillId="47" borderId="56" xfId="70" applyFont="1" applyFill="1" applyBorder="1" applyAlignment="1">
      <alignment horizontal="center" vertical="center" wrapText="1"/>
      <protection/>
    </xf>
    <xf numFmtId="3" fontId="31" fillId="0" borderId="30" xfId="70" applyNumberFormat="1" applyFont="1" applyBorder="1" applyAlignment="1">
      <alignment horizontal="center" wrapText="1"/>
      <protection/>
    </xf>
    <xf numFmtId="3" fontId="31" fillId="0" borderId="56" xfId="70" applyNumberFormat="1" applyFont="1" applyBorder="1" applyAlignment="1">
      <alignment horizontal="center" wrapText="1"/>
      <protection/>
    </xf>
    <xf numFmtId="0" fontId="29" fillId="0" borderId="30" xfId="70" applyFont="1" applyBorder="1" applyAlignment="1">
      <alignment horizontal="center" wrapText="1"/>
      <protection/>
    </xf>
    <xf numFmtId="0" fontId="29" fillId="0" borderId="56" xfId="70" applyFont="1" applyBorder="1" applyAlignment="1">
      <alignment horizontal="center" wrapText="1"/>
      <protection/>
    </xf>
    <xf numFmtId="4" fontId="31" fillId="0" borderId="30" xfId="70" applyNumberFormat="1" applyFont="1" applyBorder="1" applyAlignment="1">
      <alignment horizontal="center" wrapText="1"/>
      <protection/>
    </xf>
    <xf numFmtId="4" fontId="31" fillId="0" borderId="56" xfId="70" applyNumberFormat="1" applyFont="1" applyBorder="1" applyAlignment="1">
      <alignment horizontal="center" wrapText="1"/>
      <protection/>
    </xf>
    <xf numFmtId="0" fontId="96" fillId="47" borderId="30" xfId="70" applyFont="1" applyFill="1" applyBorder="1" applyAlignment="1">
      <alignment horizontal="center" vertical="center" wrapText="1"/>
      <protection/>
    </xf>
    <xf numFmtId="0" fontId="96" fillId="47" borderId="56" xfId="70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wrapText="1"/>
    </xf>
    <xf numFmtId="3" fontId="11" fillId="0" borderId="31" xfId="70" applyNumberFormat="1" applyFont="1" applyBorder="1" applyAlignment="1">
      <alignment horizontal="center" wrapText="1"/>
      <protection/>
    </xf>
    <xf numFmtId="0" fontId="89" fillId="46" borderId="31" xfId="70" applyFont="1" applyFill="1" applyBorder="1" applyAlignment="1">
      <alignment horizontal="right" vertical="center"/>
      <protection/>
    </xf>
    <xf numFmtId="0" fontId="0" fillId="46" borderId="31" xfId="0" applyFill="1" applyBorder="1" applyAlignment="1">
      <alignment/>
    </xf>
    <xf numFmtId="0" fontId="0" fillId="46" borderId="56" xfId="0" applyFill="1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8" fillId="0" borderId="56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 wrapText="1"/>
    </xf>
    <xf numFmtId="2" fontId="10" fillId="0" borderId="56" xfId="0" applyNumberFormat="1" applyFont="1" applyBorder="1" applyAlignment="1">
      <alignment horizontal="center" vertical="center" wrapText="1"/>
    </xf>
    <xf numFmtId="0" fontId="92" fillId="0" borderId="0" xfId="70" applyFont="1" applyAlignment="1">
      <alignment horizontal="left" wrapText="1"/>
      <protection/>
    </xf>
    <xf numFmtId="2" fontId="33" fillId="0" borderId="30" xfId="0" applyNumberFormat="1" applyFont="1" applyBorder="1" applyAlignment="1">
      <alignment horizontal="center" vertical="center" wrapText="1"/>
    </xf>
    <xf numFmtId="0" fontId="85" fillId="0" borderId="30" xfId="70" applyFont="1" applyBorder="1" applyAlignment="1">
      <alignment horizontal="center"/>
      <protection/>
    </xf>
    <xf numFmtId="0" fontId="85" fillId="0" borderId="56" xfId="70" applyFont="1" applyBorder="1" applyAlignment="1">
      <alignment horizontal="center"/>
      <protection/>
    </xf>
    <xf numFmtId="0" fontId="36" fillId="41" borderId="31" xfId="70" applyFont="1" applyFill="1" applyBorder="1" applyAlignment="1">
      <alignment horizontal="right" vertical="center"/>
      <protection/>
    </xf>
    <xf numFmtId="0" fontId="36" fillId="41" borderId="56" xfId="70" applyFont="1" applyFill="1" applyBorder="1" applyAlignment="1">
      <alignment horizontal="right" vertical="center"/>
      <protection/>
    </xf>
    <xf numFmtId="0" fontId="38" fillId="0" borderId="32" xfId="70" applyFont="1" applyBorder="1" applyAlignment="1">
      <alignment/>
      <protection/>
    </xf>
    <xf numFmtId="0" fontId="38" fillId="0" borderId="33" xfId="70" applyFont="1" applyBorder="1" applyAlignment="1">
      <alignment horizontal="center"/>
      <protection/>
    </xf>
    <xf numFmtId="0" fontId="38" fillId="0" borderId="0" xfId="70" applyFont="1" applyAlignment="1">
      <alignment horizontal="center"/>
      <protection/>
    </xf>
    <xf numFmtId="0" fontId="38" fillId="48" borderId="33" xfId="70" applyFont="1" applyFill="1" applyBorder="1" applyAlignment="1">
      <alignment horizontal="center"/>
      <protection/>
    </xf>
    <xf numFmtId="0" fontId="38" fillId="35" borderId="30" xfId="70" applyFont="1" applyFill="1" applyBorder="1" applyAlignment="1">
      <alignment horizontal="center" vertical="center" wrapText="1"/>
      <protection/>
    </xf>
    <xf numFmtId="0" fontId="38" fillId="35" borderId="56" xfId="70" applyFont="1" applyFill="1" applyBorder="1" applyAlignment="1">
      <alignment horizontal="center" vertical="center" wrapText="1"/>
      <protection/>
    </xf>
    <xf numFmtId="0" fontId="39" fillId="0" borderId="0" xfId="70" applyFont="1" applyAlignment="1">
      <alignment horizontal="center"/>
      <protection/>
    </xf>
    <xf numFmtId="0" fontId="40" fillId="0" borderId="32" xfId="70" applyFont="1" applyBorder="1" applyAlignment="1">
      <alignment horizontal="center" wrapText="1"/>
      <protection/>
    </xf>
    <xf numFmtId="0" fontId="36" fillId="0" borderId="30" xfId="70" applyFont="1" applyBorder="1" applyAlignment="1">
      <alignment horizontal="left" wrapText="1"/>
      <protection/>
    </xf>
    <xf numFmtId="0" fontId="36" fillId="0" borderId="31" xfId="70" applyFont="1" applyBorder="1" applyAlignment="1">
      <alignment horizontal="left" wrapText="1"/>
      <protection/>
    </xf>
    <xf numFmtId="0" fontId="36" fillId="0" borderId="56" xfId="70" applyFont="1" applyBorder="1" applyAlignment="1">
      <alignment horizontal="left" wrapText="1"/>
      <protection/>
    </xf>
    <xf numFmtId="0" fontId="35" fillId="35" borderId="30" xfId="70" applyFont="1" applyFill="1" applyBorder="1" applyAlignment="1">
      <alignment horizontal="center" vertical="center" wrapText="1"/>
      <protection/>
    </xf>
    <xf numFmtId="0" fontId="35" fillId="35" borderId="56" xfId="70" applyFont="1" applyFill="1" applyBorder="1" applyAlignment="1">
      <alignment horizontal="center" vertical="center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 3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90;&#1095;&#1077;&#1090;&#1099;%202020\96\&#1055;&#1083;&#1072;&#1085;%20&#1060;&#1061;&#1044;\&#1060;&#1061;&#1044;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61;&#1044;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4"/>
      <sheetName val="стр.5_6"/>
      <sheetName val="Лист1"/>
      <sheetName val="Расчеты (обосн) обл.бюд"/>
      <sheetName val="Расчеты (обосн) местн.б"/>
      <sheetName val="Расч (обосн) субс.на иные цели"/>
      <sheetName val="Расчеты (обосн) платные услуги"/>
      <sheetName val="Расчеты (обосн) родит.плата"/>
      <sheetName val="Расчеты (обосн) добр.пожерт"/>
      <sheetName val="Расчеты (обосн) аренда"/>
      <sheetName val="Расчеты (обосн) возмещение ком."/>
      <sheetName val="Компенсация затрат "/>
      <sheetName val="Возмещение ущерба"/>
    </sheetNames>
    <sheetDataSet>
      <sheetData sheetId="3">
        <row r="9">
          <cell r="D9" t="str">
            <v>МБДОУ детский сад общеразвивающего вида № 96</v>
          </cell>
        </row>
        <row r="86">
          <cell r="I86" t="str">
            <v>Е.П.Стрекаловская</v>
          </cell>
        </row>
        <row r="89">
          <cell r="I89" t="str">
            <v>Блатова Н.В.</v>
          </cell>
        </row>
        <row r="92">
          <cell r="C92" t="str">
            <v>главный бухгалтер</v>
          </cell>
          <cell r="I92" t="str">
            <v>Блатова Н.В.</v>
          </cell>
        </row>
      </sheetData>
      <sheetData sheetId="8">
        <row r="132">
          <cell r="F132" t="str">
            <v>67-05-93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4"/>
      <sheetName val="стр.5_6"/>
      <sheetName val="Сведения"/>
      <sheetName val="Расчеты (обосн) обл.бюд"/>
      <sheetName val="Расчеты (обосн) местн.б"/>
      <sheetName val="Расч (обосн) субс.на иные цели"/>
      <sheetName val="Расчеты (обосн) платные услуги"/>
      <sheetName val="Расчеты (обосн) родит.плата"/>
      <sheetName val="Расчеты (обосн) добр.пожерт"/>
      <sheetName val="Расчеты (обосн) аренда"/>
      <sheetName val="Расчеты (обосн) возмещение ком."/>
      <sheetName val="Компенсация затрат "/>
      <sheetName val="Лист1"/>
    </sheetNames>
    <sheetDataSet>
      <sheetData sheetId="0">
        <row r="21">
          <cell r="K21" t="str">
            <v>Муниципальное бюджетное дошкольное образовательное учреждение детский сад общеразвивающего вида № 96</v>
          </cell>
        </row>
      </sheetData>
      <sheetData sheetId="1">
        <row r="36">
          <cell r="BG36" t="str">
            <v>Блатова Н.В.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52"/>
  <sheetViews>
    <sheetView tabSelected="1" view="pageBreakPreview" zoomScale="122" zoomScaleSheetLayoutView="122" workbookViewId="0" topLeftCell="A52">
      <selection activeCell="BI15" sqref="BI15"/>
    </sheetView>
  </sheetViews>
  <sheetFormatPr defaultColWidth="0.875" defaultRowHeight="12.75"/>
  <cols>
    <col min="1" max="57" width="0.875" style="1" customWidth="1"/>
    <col min="58" max="58" width="8.625" style="1" customWidth="1"/>
    <col min="59" max="59" width="9.25390625" style="1" customWidth="1"/>
    <col min="60" max="60" width="15.375" style="1" customWidth="1"/>
    <col min="61" max="61" width="10.375" style="1" customWidth="1"/>
    <col min="62" max="62" width="12.25390625" style="1" customWidth="1"/>
    <col min="63" max="16384" width="0.875" style="1" customWidth="1"/>
  </cols>
  <sheetData>
    <row r="1" spans="63:114" s="3" customFormat="1" ht="10.5">
      <c r="BK1" s="117"/>
      <c r="BL1" s="117"/>
      <c r="BM1" s="117"/>
      <c r="BN1" s="117"/>
      <c r="BO1" s="117"/>
      <c r="BP1" s="117"/>
      <c r="BQ1" s="117"/>
      <c r="BR1" s="251" t="s">
        <v>548</v>
      </c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</row>
    <row r="2" spans="63:114" s="3" customFormat="1" ht="42" customHeight="1">
      <c r="BK2" s="118"/>
      <c r="BL2" s="118"/>
      <c r="BM2" s="118"/>
      <c r="BN2" s="118"/>
      <c r="BO2" s="250" t="s">
        <v>524</v>
      </c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</row>
    <row r="3" ht="18" customHeight="1"/>
    <row r="4" spans="80:114" s="3" customFormat="1" ht="10.5">
      <c r="CB4" s="255" t="s">
        <v>20</v>
      </c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</row>
    <row r="5" spans="80:114" s="3" customFormat="1" ht="10.5">
      <c r="CB5" s="253" t="s">
        <v>683</v>
      </c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</row>
    <row r="6" spans="80:114" s="4" customFormat="1" ht="8.25">
      <c r="CB6" s="254" t="s">
        <v>518</v>
      </c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</row>
    <row r="7" spans="80:114" s="3" customFormat="1" ht="10.5">
      <c r="CB7" s="253" t="s">
        <v>598</v>
      </c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</row>
    <row r="8" spans="80:114" s="4" customFormat="1" ht="8.25">
      <c r="CB8" s="254" t="s">
        <v>546</v>
      </c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</row>
    <row r="9" spans="80:114" s="3" customFormat="1" ht="10.5"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Q9" s="253" t="s">
        <v>684</v>
      </c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</row>
    <row r="10" spans="80:114" s="4" customFormat="1" ht="8.25">
      <c r="CB10" s="254" t="s">
        <v>17</v>
      </c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Q10" s="254" t="s">
        <v>18</v>
      </c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</row>
    <row r="11" spans="80:109" s="3" customFormat="1" ht="10.5">
      <c r="CB11" s="277" t="s">
        <v>19</v>
      </c>
      <c r="CC11" s="277"/>
      <c r="CD11" s="278" t="s">
        <v>697</v>
      </c>
      <c r="CE11" s="278"/>
      <c r="CF11" s="278"/>
      <c r="CG11" s="251" t="s">
        <v>19</v>
      </c>
      <c r="CH11" s="251"/>
      <c r="CJ11" s="278" t="s">
        <v>687</v>
      </c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7">
        <v>20</v>
      </c>
      <c r="CZ11" s="277"/>
      <c r="DA11" s="277"/>
      <c r="DB11" s="279" t="s">
        <v>619</v>
      </c>
      <c r="DC11" s="279"/>
      <c r="DD11" s="279"/>
      <c r="DE11" s="3" t="s">
        <v>3</v>
      </c>
    </row>
    <row r="13" spans="60:62" s="5" customFormat="1" ht="12">
      <c r="BH13" s="247" t="s">
        <v>551</v>
      </c>
      <c r="BI13" s="247"/>
      <c r="BJ13" s="247"/>
    </row>
    <row r="14" spans="38:114" s="5" customFormat="1" ht="12">
      <c r="AL14" s="249"/>
      <c r="AM14" s="249"/>
      <c r="AN14" s="280"/>
      <c r="AO14" s="280"/>
      <c r="AP14" s="280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6"/>
      <c r="BH14" s="262" t="s">
        <v>706</v>
      </c>
      <c r="BI14" s="262"/>
      <c r="BJ14" s="262"/>
      <c r="CX14" s="270" t="s">
        <v>21</v>
      </c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2"/>
    </row>
    <row r="15" spans="102:114" ht="12" thickBot="1">
      <c r="CX15" s="273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5"/>
    </row>
    <row r="16" spans="41:114" ht="12.75" customHeight="1">
      <c r="AO16" s="281" t="s">
        <v>33</v>
      </c>
      <c r="AP16" s="281"/>
      <c r="AQ16" s="281"/>
      <c r="AR16" s="281"/>
      <c r="AS16" s="282" t="s">
        <v>697</v>
      </c>
      <c r="AT16" s="282"/>
      <c r="AU16" s="282"/>
      <c r="AV16" s="276" t="s">
        <v>19</v>
      </c>
      <c r="AW16" s="276"/>
      <c r="AY16" s="282" t="s">
        <v>687</v>
      </c>
      <c r="AZ16" s="282"/>
      <c r="BA16" s="282"/>
      <c r="BB16" s="282"/>
      <c r="BC16" s="282"/>
      <c r="BD16" s="282"/>
      <c r="BE16" s="282"/>
      <c r="BF16" s="282"/>
      <c r="BG16" s="114"/>
      <c r="BH16" s="114"/>
      <c r="BI16" s="114"/>
      <c r="BJ16" s="2" t="s">
        <v>701</v>
      </c>
      <c r="CV16" s="2" t="s">
        <v>22</v>
      </c>
      <c r="CX16" s="256" t="s">
        <v>700</v>
      </c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8"/>
    </row>
    <row r="17" spans="1:114" ht="18" customHeight="1">
      <c r="A17" s="276" t="s">
        <v>25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CV17" s="2" t="s">
        <v>23</v>
      </c>
      <c r="CX17" s="259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1"/>
    </row>
    <row r="18" spans="1:114" ht="11.25" customHeight="1">
      <c r="A18" s="1" t="s">
        <v>26</v>
      </c>
      <c r="AB18" s="269" t="s">
        <v>545</v>
      </c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CV18" s="2" t="s">
        <v>24</v>
      </c>
      <c r="CX18" s="259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1"/>
    </row>
    <row r="19" spans="100:114" ht="11.25">
      <c r="CV19" s="2" t="s">
        <v>23</v>
      </c>
      <c r="CX19" s="259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1"/>
    </row>
    <row r="20" spans="100:114" ht="11.25">
      <c r="CV20" s="2" t="s">
        <v>27</v>
      </c>
      <c r="CX20" s="259" t="s">
        <v>594</v>
      </c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1"/>
    </row>
    <row r="21" spans="1:114" ht="11.25">
      <c r="A21" s="1" t="s">
        <v>31</v>
      </c>
      <c r="K21" s="269" t="s">
        <v>593</v>
      </c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CV21" s="2" t="s">
        <v>28</v>
      </c>
      <c r="CX21" s="259" t="s">
        <v>577</v>
      </c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1"/>
    </row>
    <row r="22" spans="1:114" ht="18" customHeight="1" thickBot="1">
      <c r="A22" s="1" t="s">
        <v>32</v>
      </c>
      <c r="CV22" s="2" t="s">
        <v>29</v>
      </c>
      <c r="CX22" s="283" t="s">
        <v>30</v>
      </c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5"/>
    </row>
    <row r="24" spans="1:114" s="7" customFormat="1" ht="10.5">
      <c r="A24" s="286" t="s">
        <v>34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</row>
    <row r="26" spans="1:114" ht="14.25" customHeight="1">
      <c r="A26" s="270" t="s">
        <v>0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2"/>
      <c r="BF26" s="263" t="s">
        <v>1</v>
      </c>
      <c r="BG26" s="248" t="s">
        <v>519</v>
      </c>
      <c r="BH26" s="374" t="s">
        <v>547</v>
      </c>
      <c r="BI26" s="374"/>
      <c r="BJ26" s="374"/>
      <c r="BK26" s="266" t="s">
        <v>8</v>
      </c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8"/>
    </row>
    <row r="27" spans="1:114" ht="11.25" customHeight="1">
      <c r="A27" s="273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5"/>
      <c r="BF27" s="264"/>
      <c r="BG27" s="248"/>
      <c r="BH27" s="294" t="s">
        <v>152</v>
      </c>
      <c r="BI27" s="375" t="s">
        <v>153</v>
      </c>
      <c r="BJ27" s="263" t="s">
        <v>415</v>
      </c>
      <c r="BK27" s="300" t="s">
        <v>2</v>
      </c>
      <c r="BL27" s="301"/>
      <c r="BM27" s="301"/>
      <c r="BN27" s="301"/>
      <c r="BO27" s="301"/>
      <c r="BP27" s="301"/>
      <c r="BQ27" s="290" t="s">
        <v>619</v>
      </c>
      <c r="BR27" s="290"/>
      <c r="BS27" s="290"/>
      <c r="BT27" s="291" t="s">
        <v>3</v>
      </c>
      <c r="BU27" s="291"/>
      <c r="BV27" s="291"/>
      <c r="BW27" s="292"/>
      <c r="BX27" s="300" t="s">
        <v>2</v>
      </c>
      <c r="BY27" s="301"/>
      <c r="BZ27" s="301"/>
      <c r="CA27" s="301"/>
      <c r="CB27" s="301"/>
      <c r="CC27" s="301"/>
      <c r="CD27" s="290" t="s">
        <v>688</v>
      </c>
      <c r="CE27" s="290"/>
      <c r="CF27" s="290"/>
      <c r="CG27" s="291" t="s">
        <v>3</v>
      </c>
      <c r="CH27" s="291"/>
      <c r="CI27" s="291"/>
      <c r="CJ27" s="292"/>
      <c r="CK27" s="300" t="s">
        <v>2</v>
      </c>
      <c r="CL27" s="301"/>
      <c r="CM27" s="301"/>
      <c r="CN27" s="301"/>
      <c r="CO27" s="301"/>
      <c r="CP27" s="301"/>
      <c r="CQ27" s="290" t="s">
        <v>702</v>
      </c>
      <c r="CR27" s="290"/>
      <c r="CS27" s="290"/>
      <c r="CT27" s="291" t="s">
        <v>3</v>
      </c>
      <c r="CU27" s="291"/>
      <c r="CV27" s="291"/>
      <c r="CW27" s="292"/>
      <c r="CX27" s="263" t="s">
        <v>7</v>
      </c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4"/>
    </row>
    <row r="28" spans="1:114" ht="39" customHeight="1">
      <c r="A28" s="287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9"/>
      <c r="BF28" s="265"/>
      <c r="BG28" s="248"/>
      <c r="BH28" s="296"/>
      <c r="BI28" s="376"/>
      <c r="BJ28" s="265"/>
      <c r="BK28" s="297" t="s">
        <v>4</v>
      </c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9"/>
      <c r="BX28" s="297" t="s">
        <v>5</v>
      </c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9"/>
      <c r="CK28" s="297" t="s">
        <v>6</v>
      </c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9"/>
      <c r="CX28" s="26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6"/>
    </row>
    <row r="29" spans="1:114" ht="12" thickBot="1">
      <c r="A29" s="302" t="s">
        <v>9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4"/>
      <c r="BF29" s="19" t="s">
        <v>10</v>
      </c>
      <c r="BG29" s="119" t="s">
        <v>11</v>
      </c>
      <c r="BH29" s="119" t="s">
        <v>12</v>
      </c>
      <c r="BI29" s="19" t="s">
        <v>13</v>
      </c>
      <c r="BJ29" s="125" t="s">
        <v>14</v>
      </c>
      <c r="BK29" s="302" t="s">
        <v>15</v>
      </c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4"/>
      <c r="BX29" s="302" t="s">
        <v>16</v>
      </c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4"/>
      <c r="CK29" s="302" t="s">
        <v>520</v>
      </c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4"/>
      <c r="CX29" s="302" t="s">
        <v>521</v>
      </c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303"/>
      <c r="DJ29" s="304"/>
    </row>
    <row r="30" spans="1:114" ht="12" thickBot="1">
      <c r="A30" s="305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7"/>
      <c r="BF30" s="21"/>
      <c r="BG30" s="131"/>
      <c r="BH30" s="106"/>
      <c r="BI30" s="21"/>
      <c r="BJ30" s="126"/>
      <c r="BK30" s="308"/>
      <c r="BL30" s="309"/>
      <c r="BM30" s="309"/>
      <c r="BN30" s="309"/>
      <c r="BO30" s="309"/>
      <c r="BP30" s="309"/>
      <c r="BQ30" s="309"/>
      <c r="BR30" s="309"/>
      <c r="BS30" s="309"/>
      <c r="BT30" s="309"/>
      <c r="BU30" s="309"/>
      <c r="BV30" s="309"/>
      <c r="BW30" s="310"/>
      <c r="BX30" s="308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10"/>
      <c r="CK30" s="308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10"/>
      <c r="CX30" s="311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3"/>
    </row>
    <row r="31" spans="1:114" ht="11.25">
      <c r="A31" s="322" t="s">
        <v>458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3"/>
      <c r="BF31" s="92" t="s">
        <v>35</v>
      </c>
      <c r="BG31" s="115" t="s">
        <v>36</v>
      </c>
      <c r="BH31" s="106"/>
      <c r="BI31" s="21"/>
      <c r="BJ31" s="120" t="s">
        <v>36</v>
      </c>
      <c r="BK31" s="308">
        <f>BK33+BK34+BK35+BK36+BK37+BK38+BK39</f>
        <v>119697.45000000001</v>
      </c>
      <c r="BL31" s="309"/>
      <c r="BM31" s="309"/>
      <c r="BN31" s="309"/>
      <c r="BO31" s="309"/>
      <c r="BP31" s="309"/>
      <c r="BQ31" s="309"/>
      <c r="BR31" s="309"/>
      <c r="BS31" s="309"/>
      <c r="BT31" s="309"/>
      <c r="BU31" s="309"/>
      <c r="BV31" s="309"/>
      <c r="BW31" s="310"/>
      <c r="BX31" s="308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10"/>
      <c r="CK31" s="308"/>
      <c r="CL31" s="309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10"/>
      <c r="CX31" s="311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3"/>
    </row>
    <row r="32" spans="1:114" ht="11.25">
      <c r="A32" s="314" t="s">
        <v>41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5"/>
      <c r="BF32" s="91"/>
      <c r="BG32" s="20"/>
      <c r="BH32" s="105"/>
      <c r="BI32" s="20"/>
      <c r="BJ32" s="122"/>
      <c r="BK32" s="316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8"/>
      <c r="BX32" s="316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8"/>
      <c r="CK32" s="316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8"/>
      <c r="CX32" s="319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1"/>
    </row>
    <row r="33" spans="1:114" ht="11.25">
      <c r="A33" s="315" t="s">
        <v>219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91"/>
      <c r="BG33" s="20" t="s">
        <v>550</v>
      </c>
      <c r="BH33" s="164" t="s">
        <v>586</v>
      </c>
      <c r="BI33" s="110" t="s">
        <v>239</v>
      </c>
      <c r="BJ33" s="20" t="s">
        <v>57</v>
      </c>
      <c r="BK33" s="316">
        <v>235.36</v>
      </c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8"/>
      <c r="BX33" s="316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8"/>
      <c r="CK33" s="316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8"/>
      <c r="CX33" s="319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1"/>
    </row>
    <row r="34" spans="1:114" ht="21" customHeight="1">
      <c r="A34" s="325" t="s">
        <v>229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7"/>
      <c r="BF34" s="109"/>
      <c r="BG34" s="20" t="s">
        <v>550</v>
      </c>
      <c r="BH34" s="164" t="s">
        <v>703</v>
      </c>
      <c r="BI34" s="110" t="s">
        <v>239</v>
      </c>
      <c r="BJ34" s="20" t="s">
        <v>57</v>
      </c>
      <c r="BK34" s="231">
        <v>2000</v>
      </c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3"/>
    </row>
    <row r="35" spans="1:114" ht="11.25">
      <c r="A35" s="325" t="s">
        <v>154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7"/>
      <c r="BF35" s="109"/>
      <c r="BG35" s="20" t="s">
        <v>550</v>
      </c>
      <c r="BH35" s="164" t="s">
        <v>587</v>
      </c>
      <c r="BI35" s="110" t="s">
        <v>239</v>
      </c>
      <c r="BJ35" s="20" t="s">
        <v>57</v>
      </c>
      <c r="BK35" s="231">
        <v>458.85</v>
      </c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3"/>
    </row>
    <row r="36" spans="1:114" ht="11.25">
      <c r="A36" s="243" t="s">
        <v>210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4"/>
      <c r="BF36" s="109"/>
      <c r="BG36" s="20" t="s">
        <v>550</v>
      </c>
      <c r="BH36" s="164" t="s">
        <v>588</v>
      </c>
      <c r="BI36" s="110" t="s">
        <v>239</v>
      </c>
      <c r="BJ36" s="20" t="s">
        <v>57</v>
      </c>
      <c r="BK36" s="231">
        <v>116348.55</v>
      </c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3"/>
    </row>
    <row r="37" spans="1:114" ht="11.25">
      <c r="A37" s="243" t="s">
        <v>605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4"/>
      <c r="BF37" s="109"/>
      <c r="BG37" s="20" t="s">
        <v>550</v>
      </c>
      <c r="BH37" s="164" t="s">
        <v>606</v>
      </c>
      <c r="BI37" s="110" t="s">
        <v>239</v>
      </c>
      <c r="BJ37" s="20" t="s">
        <v>57</v>
      </c>
      <c r="BK37" s="231">
        <v>300</v>
      </c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3"/>
    </row>
    <row r="38" spans="1:114" ht="11.25">
      <c r="A38" s="243" t="s">
        <v>607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4"/>
      <c r="BF38" s="109"/>
      <c r="BG38" s="20" t="s">
        <v>550</v>
      </c>
      <c r="BH38" s="164" t="s">
        <v>608</v>
      </c>
      <c r="BI38" s="110" t="s">
        <v>239</v>
      </c>
      <c r="BJ38" s="20" t="s">
        <v>57</v>
      </c>
      <c r="BK38" s="231">
        <v>0</v>
      </c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3"/>
    </row>
    <row r="39" spans="1:114" ht="11.25">
      <c r="A39" s="243" t="s">
        <v>603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4"/>
      <c r="BF39" s="109"/>
      <c r="BG39" s="20" t="s">
        <v>550</v>
      </c>
      <c r="BH39" s="164" t="s">
        <v>604</v>
      </c>
      <c r="BI39" s="110" t="s">
        <v>239</v>
      </c>
      <c r="BJ39" s="20" t="s">
        <v>57</v>
      </c>
      <c r="BK39" s="231">
        <v>354.69</v>
      </c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3"/>
    </row>
    <row r="40" spans="1:114" ht="11.25">
      <c r="A40" s="243" t="s">
        <v>459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4"/>
      <c r="BF40" s="109" t="s">
        <v>37</v>
      </c>
      <c r="BG40" s="110" t="s">
        <v>36</v>
      </c>
      <c r="BH40" s="105"/>
      <c r="BI40" s="110"/>
      <c r="BJ40" s="127" t="s">
        <v>36</v>
      </c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3"/>
    </row>
    <row r="41" spans="1:114" ht="11.25">
      <c r="A41" s="243" t="s">
        <v>41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4"/>
      <c r="BF41" s="109"/>
      <c r="BG41" s="110"/>
      <c r="BH41" s="105"/>
      <c r="BI41" s="110"/>
      <c r="BJ41" s="127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3"/>
    </row>
    <row r="42" spans="1:114" ht="11.25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4"/>
      <c r="BF42" s="109"/>
      <c r="BG42" s="110"/>
      <c r="BH42" s="105"/>
      <c r="BI42" s="110"/>
      <c r="BJ42" s="127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3"/>
    </row>
    <row r="43" spans="1:114" ht="11.25">
      <c r="A43" s="328" t="s">
        <v>38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  <c r="BF43" s="112" t="s">
        <v>39</v>
      </c>
      <c r="BG43" s="110" t="s">
        <v>36</v>
      </c>
      <c r="BH43" s="105"/>
      <c r="BI43" s="110"/>
      <c r="BJ43" s="127" t="s">
        <v>36</v>
      </c>
      <c r="BK43" s="237">
        <f>BK47+BK56+BK59+BK64+BK74+BK44</f>
        <v>34889915.64</v>
      </c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>
        <f>BX47+BX56+BX59+BX64+BX74+BX44</f>
        <v>27954347</v>
      </c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>
        <f>CK47+CK56+CK59+CK64+CK74+CK44</f>
        <v>26962136</v>
      </c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330"/>
    </row>
    <row r="44" spans="1:114" ht="29.25" customHeight="1">
      <c r="A44" s="331" t="s">
        <v>540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3"/>
      <c r="BF44" s="112" t="s">
        <v>42</v>
      </c>
      <c r="BG44" s="116" t="s">
        <v>36</v>
      </c>
      <c r="BH44" s="105"/>
      <c r="BI44" s="110" t="s">
        <v>239</v>
      </c>
      <c r="BJ44" s="128" t="s">
        <v>36</v>
      </c>
      <c r="BK44" s="231">
        <f>BK45+BK46</f>
        <v>0</v>
      </c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>
        <f>BX45+BX46</f>
        <v>0</v>
      </c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>
        <f>CK45+CK46</f>
        <v>0</v>
      </c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3"/>
    </row>
    <row r="45" spans="1:114" ht="24" customHeight="1">
      <c r="A45" s="228" t="s">
        <v>541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30"/>
      <c r="BF45" s="109" t="s">
        <v>542</v>
      </c>
      <c r="BG45" s="128" t="s">
        <v>40</v>
      </c>
      <c r="BH45" s="116"/>
      <c r="BI45" s="110"/>
      <c r="BJ45" s="116" t="s">
        <v>534</v>
      </c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3"/>
    </row>
    <row r="46" spans="1:114" ht="17.25" customHeight="1">
      <c r="A46" s="228" t="s">
        <v>549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30"/>
      <c r="BF46" s="109" t="s">
        <v>543</v>
      </c>
      <c r="BG46" s="128" t="s">
        <v>40</v>
      </c>
      <c r="BH46" s="116"/>
      <c r="BI46" s="110"/>
      <c r="BJ46" s="116" t="s">
        <v>544</v>
      </c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3"/>
    </row>
    <row r="47" spans="1:114" ht="19.5" customHeight="1">
      <c r="A47" s="331" t="s">
        <v>43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3"/>
      <c r="BF47" s="112" t="s">
        <v>44</v>
      </c>
      <c r="BG47" s="129"/>
      <c r="BH47" s="116"/>
      <c r="BI47" s="110"/>
      <c r="BJ47" s="116" t="s">
        <v>36</v>
      </c>
      <c r="BK47" s="237">
        <f>BK49+BK50+BK51+BK52+BK53+BK54+BK55</f>
        <v>34469115.64</v>
      </c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>
        <f>BX49+BX50+BX51+BX52+BX53+BX54+BX55</f>
        <v>27954347</v>
      </c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>
        <f>CK49+CK50+CK51+CK52+CK53+CK54+CK55</f>
        <v>26962136</v>
      </c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330"/>
    </row>
    <row r="48" spans="1:114" ht="11.25">
      <c r="A48" s="228" t="s">
        <v>155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30"/>
      <c r="BF48" s="109" t="s">
        <v>46</v>
      </c>
      <c r="BG48" s="129"/>
      <c r="BH48" s="116"/>
      <c r="BI48" s="110"/>
      <c r="BJ48" s="116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3"/>
    </row>
    <row r="49" spans="1:114" ht="22.5" customHeight="1">
      <c r="A49" s="228" t="s">
        <v>170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30"/>
      <c r="BF49" s="109" t="s">
        <v>158</v>
      </c>
      <c r="BG49" s="128" t="s">
        <v>45</v>
      </c>
      <c r="BH49" s="164" t="s">
        <v>580</v>
      </c>
      <c r="BI49" s="164" t="s">
        <v>581</v>
      </c>
      <c r="BJ49" s="116" t="s">
        <v>65</v>
      </c>
      <c r="BK49" s="231">
        <v>26753358</v>
      </c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>
        <v>25083620</v>
      </c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>
        <v>25083620</v>
      </c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3"/>
    </row>
    <row r="50" spans="1:114" ht="22.5" customHeight="1">
      <c r="A50" s="228" t="s">
        <v>181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30"/>
      <c r="BF50" s="109" t="s">
        <v>159</v>
      </c>
      <c r="BG50" s="128" t="s">
        <v>45</v>
      </c>
      <c r="BH50" s="164" t="s">
        <v>579</v>
      </c>
      <c r="BI50" s="164" t="s">
        <v>578</v>
      </c>
      <c r="BJ50" s="116" t="s">
        <v>65</v>
      </c>
      <c r="BK50" s="231">
        <v>2611945</v>
      </c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>
        <v>2870727</v>
      </c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>
        <v>1878516</v>
      </c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3"/>
    </row>
    <row r="51" spans="1:114" ht="12.75" customHeight="1">
      <c r="A51" s="228" t="s">
        <v>504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30"/>
      <c r="BF51" s="109" t="s">
        <v>160</v>
      </c>
      <c r="BG51" s="128" t="s">
        <v>45</v>
      </c>
      <c r="BH51" s="164" t="s">
        <v>583</v>
      </c>
      <c r="BI51" s="110" t="s">
        <v>239</v>
      </c>
      <c r="BJ51" s="116" t="s">
        <v>65</v>
      </c>
      <c r="BK51" s="231">
        <v>1171200</v>
      </c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3"/>
    </row>
    <row r="52" spans="1:114" ht="12.75" customHeight="1">
      <c r="A52" s="228" t="s">
        <v>156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30"/>
      <c r="BF52" s="109" t="s">
        <v>161</v>
      </c>
      <c r="BG52" s="128" t="s">
        <v>45</v>
      </c>
      <c r="BH52" s="164" t="s">
        <v>584</v>
      </c>
      <c r="BI52" s="110" t="s">
        <v>239</v>
      </c>
      <c r="BJ52" s="116" t="s">
        <v>65</v>
      </c>
      <c r="BK52" s="231">
        <v>3700292.64</v>
      </c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3"/>
    </row>
    <row r="53" spans="1:114" ht="12.75" customHeight="1">
      <c r="A53" s="228" t="s">
        <v>539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30"/>
      <c r="BF53" s="109" t="s">
        <v>162</v>
      </c>
      <c r="BG53" s="128" t="s">
        <v>45</v>
      </c>
      <c r="BH53" s="164" t="s">
        <v>585</v>
      </c>
      <c r="BI53" s="110" t="s">
        <v>239</v>
      </c>
      <c r="BJ53" s="116" t="s">
        <v>66</v>
      </c>
      <c r="BK53" s="231">
        <v>232320</v>
      </c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3"/>
    </row>
    <row r="54" spans="1:114" ht="29.25" customHeight="1">
      <c r="A54" s="228" t="s">
        <v>157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30"/>
      <c r="BF54" s="109" t="s">
        <v>522</v>
      </c>
      <c r="BG54" s="128" t="s">
        <v>45</v>
      </c>
      <c r="BH54" s="116"/>
      <c r="BI54" s="110" t="s">
        <v>239</v>
      </c>
      <c r="BJ54" s="116" t="s">
        <v>535</v>
      </c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3"/>
    </row>
    <row r="55" spans="1:114" ht="12.75" customHeight="1">
      <c r="A55" s="22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30"/>
      <c r="BF55" s="109"/>
      <c r="BG55" s="129"/>
      <c r="BH55" s="116"/>
      <c r="BI55" s="110"/>
      <c r="BJ55" s="116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3"/>
    </row>
    <row r="56" spans="1:114" ht="12.75" customHeight="1">
      <c r="A56" s="331" t="s">
        <v>47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3"/>
      <c r="BF56" s="112" t="s">
        <v>48</v>
      </c>
      <c r="BG56" s="129"/>
      <c r="BH56" s="116"/>
      <c r="BI56" s="110"/>
      <c r="BJ56" s="116" t="s">
        <v>36</v>
      </c>
      <c r="BK56" s="237">
        <f>BK57</f>
        <v>0</v>
      </c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>
        <f>BX57</f>
        <v>0</v>
      </c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>
        <f>CK57</f>
        <v>0</v>
      </c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1"/>
      <c r="CY56" s="231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330"/>
    </row>
    <row r="57" spans="1:114" ht="14.25" customHeight="1">
      <c r="A57" s="334" t="s">
        <v>41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5"/>
      <c r="BF57" s="336" t="s">
        <v>50</v>
      </c>
      <c r="BG57" s="338" t="s">
        <v>49</v>
      </c>
      <c r="BH57" s="252"/>
      <c r="BI57" s="252"/>
      <c r="BJ57" s="252" t="s">
        <v>536</v>
      </c>
      <c r="BK57" s="340"/>
      <c r="BL57" s="341"/>
      <c r="BM57" s="341"/>
      <c r="BN57" s="341"/>
      <c r="BO57" s="341"/>
      <c r="BP57" s="341"/>
      <c r="BQ57" s="341"/>
      <c r="BR57" s="341"/>
      <c r="BS57" s="341"/>
      <c r="BT57" s="341"/>
      <c r="BU57" s="341"/>
      <c r="BV57" s="341"/>
      <c r="BW57" s="342"/>
      <c r="BX57" s="340"/>
      <c r="BY57" s="341"/>
      <c r="BZ57" s="341"/>
      <c r="CA57" s="341"/>
      <c r="CB57" s="341"/>
      <c r="CC57" s="341"/>
      <c r="CD57" s="341"/>
      <c r="CE57" s="341"/>
      <c r="CF57" s="341"/>
      <c r="CG57" s="341"/>
      <c r="CH57" s="341"/>
      <c r="CI57" s="341"/>
      <c r="CJ57" s="342"/>
      <c r="CK57" s="340"/>
      <c r="CL57" s="341"/>
      <c r="CM57" s="341"/>
      <c r="CN57" s="341"/>
      <c r="CO57" s="341"/>
      <c r="CP57" s="341"/>
      <c r="CQ57" s="341"/>
      <c r="CR57" s="341"/>
      <c r="CS57" s="341"/>
      <c r="CT57" s="341"/>
      <c r="CU57" s="341"/>
      <c r="CV57" s="341"/>
      <c r="CW57" s="342"/>
      <c r="CX57" s="350"/>
      <c r="CY57" s="351"/>
      <c r="CZ57" s="351"/>
      <c r="DA57" s="351"/>
      <c r="DB57" s="351"/>
      <c r="DC57" s="351"/>
      <c r="DD57" s="351"/>
      <c r="DE57" s="351"/>
      <c r="DF57" s="351"/>
      <c r="DG57" s="351"/>
      <c r="DH57" s="351"/>
      <c r="DI57" s="351"/>
      <c r="DJ57" s="352"/>
    </row>
    <row r="58" spans="1:114" ht="12.75" customHeight="1">
      <c r="A58" s="346" t="s">
        <v>537</v>
      </c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6"/>
      <c r="BE58" s="347"/>
      <c r="BF58" s="337"/>
      <c r="BG58" s="339"/>
      <c r="BH58" s="252"/>
      <c r="BI58" s="252"/>
      <c r="BJ58" s="252"/>
      <c r="BK58" s="343"/>
      <c r="BL58" s="344"/>
      <c r="BM58" s="344"/>
      <c r="BN58" s="344"/>
      <c r="BO58" s="344"/>
      <c r="BP58" s="344"/>
      <c r="BQ58" s="344"/>
      <c r="BR58" s="344"/>
      <c r="BS58" s="344"/>
      <c r="BT58" s="344"/>
      <c r="BU58" s="344"/>
      <c r="BV58" s="344"/>
      <c r="BW58" s="345"/>
      <c r="BX58" s="343"/>
      <c r="BY58" s="344"/>
      <c r="BZ58" s="344"/>
      <c r="CA58" s="344"/>
      <c r="CB58" s="344"/>
      <c r="CC58" s="344"/>
      <c r="CD58" s="344"/>
      <c r="CE58" s="344"/>
      <c r="CF58" s="344"/>
      <c r="CG58" s="344"/>
      <c r="CH58" s="344"/>
      <c r="CI58" s="344"/>
      <c r="CJ58" s="345"/>
      <c r="CK58" s="343"/>
      <c r="CL58" s="344"/>
      <c r="CM58" s="344"/>
      <c r="CN58" s="344"/>
      <c r="CO58" s="344"/>
      <c r="CP58" s="344"/>
      <c r="CQ58" s="344"/>
      <c r="CR58" s="344"/>
      <c r="CS58" s="344"/>
      <c r="CT58" s="344"/>
      <c r="CU58" s="344"/>
      <c r="CV58" s="344"/>
      <c r="CW58" s="345"/>
      <c r="CX58" s="353"/>
      <c r="CY58" s="354"/>
      <c r="CZ58" s="354"/>
      <c r="DA58" s="354"/>
      <c r="DB58" s="354"/>
      <c r="DC58" s="354"/>
      <c r="DD58" s="354"/>
      <c r="DE58" s="354"/>
      <c r="DF58" s="354"/>
      <c r="DG58" s="354"/>
      <c r="DH58" s="354"/>
      <c r="DI58" s="354"/>
      <c r="DJ58" s="355"/>
    </row>
    <row r="59" spans="1:114" ht="12.75" customHeight="1">
      <c r="A59" s="331" t="s">
        <v>505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2"/>
      <c r="AZ59" s="332"/>
      <c r="BA59" s="332"/>
      <c r="BB59" s="332"/>
      <c r="BC59" s="332"/>
      <c r="BD59" s="332"/>
      <c r="BE59" s="333"/>
      <c r="BF59" s="112" t="s">
        <v>506</v>
      </c>
      <c r="BG59" s="129"/>
      <c r="BH59" s="116"/>
      <c r="BI59" s="110"/>
      <c r="BJ59" s="116" t="s">
        <v>36</v>
      </c>
      <c r="BK59" s="237">
        <f>BK61+BK62+BK63</f>
        <v>30000</v>
      </c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>
        <f>BX61+BX62+BX63</f>
        <v>0</v>
      </c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>
        <f>CK61+CK62+CK63</f>
        <v>0</v>
      </c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330"/>
    </row>
    <row r="60" spans="1:114" ht="12.75" customHeight="1">
      <c r="A60" s="229" t="s">
        <v>41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30"/>
      <c r="BF60" s="109"/>
      <c r="BG60" s="129"/>
      <c r="BH60" s="116"/>
      <c r="BI60" s="110"/>
      <c r="BJ60" s="116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2"/>
      <c r="CY60" s="232"/>
      <c r="CZ60" s="232"/>
      <c r="DA60" s="232"/>
      <c r="DB60" s="232"/>
      <c r="DC60" s="232"/>
      <c r="DD60" s="232"/>
      <c r="DE60" s="232"/>
      <c r="DF60" s="232"/>
      <c r="DG60" s="232"/>
      <c r="DH60" s="232"/>
      <c r="DI60" s="232"/>
      <c r="DJ60" s="233"/>
    </row>
    <row r="61" spans="1:114" ht="12.75" customHeight="1">
      <c r="A61" s="228" t="s">
        <v>163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30"/>
      <c r="BF61" s="109" t="s">
        <v>167</v>
      </c>
      <c r="BG61" s="128" t="s">
        <v>514</v>
      </c>
      <c r="BH61" s="164" t="s">
        <v>586</v>
      </c>
      <c r="BI61" s="110" t="s">
        <v>239</v>
      </c>
      <c r="BJ61" s="116" t="s">
        <v>538</v>
      </c>
      <c r="BK61" s="231">
        <v>30000</v>
      </c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3"/>
    </row>
    <row r="62" spans="1:114" ht="12.75" customHeight="1">
      <c r="A62" s="228" t="s">
        <v>164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30"/>
      <c r="BF62" s="109" t="s">
        <v>168</v>
      </c>
      <c r="BG62" s="128" t="s">
        <v>514</v>
      </c>
      <c r="BH62" s="116"/>
      <c r="BI62" s="110" t="s">
        <v>239</v>
      </c>
      <c r="BJ62" s="116" t="s">
        <v>538</v>
      </c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3"/>
    </row>
    <row r="63" spans="1:114" ht="12.75" customHeight="1">
      <c r="A63" s="228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30"/>
      <c r="BF63" s="109" t="s">
        <v>169</v>
      </c>
      <c r="BG63" s="128" t="s">
        <v>514</v>
      </c>
      <c r="BH63" s="116"/>
      <c r="BI63" s="110" t="s">
        <v>239</v>
      </c>
      <c r="BJ63" s="116" t="s">
        <v>538</v>
      </c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3"/>
    </row>
    <row r="64" spans="1:114" ht="12.75" customHeight="1">
      <c r="A64" s="331" t="s">
        <v>51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3"/>
      <c r="BF64" s="112" t="s">
        <v>52</v>
      </c>
      <c r="BG64" s="130"/>
      <c r="BH64" s="123"/>
      <c r="BI64" s="110"/>
      <c r="BJ64" s="123" t="s">
        <v>36</v>
      </c>
      <c r="BK64" s="237">
        <f>BK66</f>
        <v>390800</v>
      </c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>
        <f>BX66</f>
        <v>0</v>
      </c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>
        <f>CK66</f>
        <v>0</v>
      </c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1"/>
      <c r="DJ64" s="330"/>
    </row>
    <row r="65" spans="1:114" ht="12.75" customHeight="1">
      <c r="A65" s="348" t="s">
        <v>41</v>
      </c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348"/>
      <c r="BD65" s="348"/>
      <c r="BE65" s="349"/>
      <c r="BF65" s="111" t="s">
        <v>53</v>
      </c>
      <c r="BG65" s="129"/>
      <c r="BH65" s="116"/>
      <c r="BI65" s="116"/>
      <c r="BJ65" s="116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3"/>
    </row>
    <row r="66" spans="1:114" ht="12.75" customHeight="1">
      <c r="A66" s="348" t="s">
        <v>166</v>
      </c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8"/>
      <c r="AS66" s="348"/>
      <c r="AT66" s="348"/>
      <c r="AU66" s="348"/>
      <c r="AV66" s="348"/>
      <c r="AW66" s="348"/>
      <c r="AX66" s="348"/>
      <c r="AY66" s="348"/>
      <c r="AZ66" s="348"/>
      <c r="BA66" s="348"/>
      <c r="BB66" s="348"/>
      <c r="BC66" s="348"/>
      <c r="BD66" s="348"/>
      <c r="BE66" s="349"/>
      <c r="BF66" s="109" t="s">
        <v>507</v>
      </c>
      <c r="BG66" s="128" t="s">
        <v>514</v>
      </c>
      <c r="BH66" s="116"/>
      <c r="BI66" s="110"/>
      <c r="BJ66" s="116" t="s">
        <v>515</v>
      </c>
      <c r="BK66" s="231">
        <f>SUM(BK67:BW73)</f>
        <v>390800</v>
      </c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>
        <f>SUM(BX67:CJ73)</f>
        <v>0</v>
      </c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>
        <f>SUM(CK67:CW73)</f>
        <v>0</v>
      </c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3"/>
    </row>
    <row r="67" spans="1:114" ht="12.75" customHeight="1">
      <c r="A67" s="348" t="s">
        <v>81</v>
      </c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9"/>
      <c r="BF67" s="109" t="s">
        <v>508</v>
      </c>
      <c r="BG67" s="128" t="s">
        <v>514</v>
      </c>
      <c r="BH67" s="116"/>
      <c r="BI67" s="116"/>
      <c r="BJ67" s="116" t="s">
        <v>515</v>
      </c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3"/>
    </row>
    <row r="68" spans="1:114" ht="12.75" customHeight="1">
      <c r="A68" s="348" t="s">
        <v>576</v>
      </c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  <c r="BB68" s="348"/>
      <c r="BC68" s="348"/>
      <c r="BD68" s="348"/>
      <c r="BE68" s="349"/>
      <c r="BF68" s="109" t="s">
        <v>509</v>
      </c>
      <c r="BG68" s="128" t="s">
        <v>514</v>
      </c>
      <c r="BH68" s="164" t="s">
        <v>582</v>
      </c>
      <c r="BI68" s="164" t="s">
        <v>699</v>
      </c>
      <c r="BJ68" s="116" t="s">
        <v>515</v>
      </c>
      <c r="BK68" s="231">
        <v>390800</v>
      </c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3"/>
    </row>
    <row r="69" spans="1:114" ht="24.75" customHeight="1">
      <c r="A69" s="356" t="s">
        <v>621</v>
      </c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7"/>
      <c r="BC69" s="357"/>
      <c r="BD69" s="357"/>
      <c r="BE69" s="358"/>
      <c r="BF69" s="109" t="s">
        <v>510</v>
      </c>
      <c r="BG69" s="128" t="s">
        <v>514</v>
      </c>
      <c r="BH69" s="175"/>
      <c r="BI69" s="175"/>
      <c r="BJ69" s="116" t="s">
        <v>622</v>
      </c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3"/>
    </row>
    <row r="70" spans="1:114" ht="26.25" customHeight="1">
      <c r="A70" s="359" t="s">
        <v>623</v>
      </c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1"/>
      <c r="BF70" s="109" t="s">
        <v>511</v>
      </c>
      <c r="BG70" s="128" t="s">
        <v>514</v>
      </c>
      <c r="BH70" s="176"/>
      <c r="BI70" s="176"/>
      <c r="BJ70" s="116" t="s">
        <v>515</v>
      </c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232"/>
      <c r="DJ70" s="233"/>
    </row>
    <row r="71" spans="1:114" ht="12.75" customHeight="1">
      <c r="A71" s="348" t="s">
        <v>625</v>
      </c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9"/>
      <c r="BF71" s="109" t="s">
        <v>512</v>
      </c>
      <c r="BG71" s="128" t="s">
        <v>514</v>
      </c>
      <c r="BH71" s="116"/>
      <c r="BI71" s="116"/>
      <c r="BJ71" s="116" t="s">
        <v>515</v>
      </c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2"/>
      <c r="CY71" s="232"/>
      <c r="CZ71" s="232"/>
      <c r="DA71" s="232"/>
      <c r="DB71" s="232"/>
      <c r="DC71" s="232"/>
      <c r="DD71" s="232"/>
      <c r="DE71" s="232"/>
      <c r="DF71" s="232"/>
      <c r="DG71" s="232"/>
      <c r="DH71" s="232"/>
      <c r="DI71" s="232"/>
      <c r="DJ71" s="233"/>
    </row>
    <row r="72" spans="1:114" ht="12.75" customHeight="1">
      <c r="A72" s="348" t="s">
        <v>516</v>
      </c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  <c r="BC72" s="348"/>
      <c r="BD72" s="348"/>
      <c r="BE72" s="349"/>
      <c r="BF72" s="109" t="s">
        <v>513</v>
      </c>
      <c r="BG72" s="128" t="s">
        <v>514</v>
      </c>
      <c r="BH72" s="116"/>
      <c r="BI72" s="116"/>
      <c r="BJ72" s="116" t="s">
        <v>515</v>
      </c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  <c r="DJ72" s="233"/>
    </row>
    <row r="73" spans="1:114" ht="12.75" customHeight="1">
      <c r="A73" s="348" t="s">
        <v>517</v>
      </c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  <c r="AU73" s="348"/>
      <c r="AV73" s="348"/>
      <c r="AW73" s="348"/>
      <c r="AX73" s="348"/>
      <c r="AY73" s="348"/>
      <c r="AZ73" s="348"/>
      <c r="BA73" s="348"/>
      <c r="BB73" s="348"/>
      <c r="BC73" s="348"/>
      <c r="BD73" s="348"/>
      <c r="BE73" s="349"/>
      <c r="BF73" s="109" t="s">
        <v>523</v>
      </c>
      <c r="BG73" s="128" t="s">
        <v>514</v>
      </c>
      <c r="BH73" s="116"/>
      <c r="BI73" s="116"/>
      <c r="BJ73" s="116" t="s">
        <v>515</v>
      </c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2"/>
      <c r="CY73" s="232"/>
      <c r="CZ73" s="232"/>
      <c r="DA73" s="232"/>
      <c r="DB73" s="232"/>
      <c r="DC73" s="232"/>
      <c r="DD73" s="232"/>
      <c r="DE73" s="232"/>
      <c r="DF73" s="232"/>
      <c r="DG73" s="232"/>
      <c r="DH73" s="232"/>
      <c r="DI73" s="232"/>
      <c r="DJ73" s="233"/>
    </row>
    <row r="74" spans="1:114" ht="11.25">
      <c r="A74" s="331" t="s">
        <v>457</v>
      </c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3"/>
      <c r="BF74" s="112" t="s">
        <v>54</v>
      </c>
      <c r="BG74" s="128" t="s">
        <v>36</v>
      </c>
      <c r="BH74" s="116"/>
      <c r="BI74" s="110"/>
      <c r="BJ74" s="116"/>
      <c r="BK74" s="237">
        <f>BK76</f>
        <v>0</v>
      </c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7">
        <f>BX76</f>
        <v>0</v>
      </c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7">
        <f>CK76</f>
        <v>0</v>
      </c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1" t="str">
        <f>CX75</f>
        <v>х</v>
      </c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330"/>
    </row>
    <row r="75" spans="1:114" ht="11.25">
      <c r="A75" s="228" t="s">
        <v>55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30"/>
      <c r="BF75" s="109" t="s">
        <v>56</v>
      </c>
      <c r="BG75" s="128" t="s">
        <v>57</v>
      </c>
      <c r="BH75" s="116"/>
      <c r="BI75" s="110"/>
      <c r="BJ75" s="116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2" t="s">
        <v>36</v>
      </c>
      <c r="CY75" s="232"/>
      <c r="CZ75" s="232"/>
      <c r="DA75" s="232"/>
      <c r="DB75" s="232"/>
      <c r="DC75" s="232"/>
      <c r="DD75" s="232"/>
      <c r="DE75" s="232"/>
      <c r="DF75" s="232"/>
      <c r="DG75" s="232"/>
      <c r="DH75" s="232"/>
      <c r="DI75" s="232"/>
      <c r="DJ75" s="233"/>
    </row>
    <row r="76" spans="1:114" ht="11.25">
      <c r="A76" s="228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30"/>
      <c r="BF76" s="109"/>
      <c r="BG76" s="128"/>
      <c r="BH76" s="116"/>
      <c r="BI76" s="110"/>
      <c r="BJ76" s="116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2" t="s">
        <v>36</v>
      </c>
      <c r="CY76" s="232"/>
      <c r="CZ76" s="232"/>
      <c r="DA76" s="232"/>
      <c r="DB76" s="232"/>
      <c r="DC76" s="232"/>
      <c r="DD76" s="232"/>
      <c r="DE76" s="232"/>
      <c r="DF76" s="232"/>
      <c r="DG76" s="232"/>
      <c r="DH76" s="232"/>
      <c r="DI76" s="232"/>
      <c r="DJ76" s="233"/>
    </row>
    <row r="77" spans="1:114" ht="11.25">
      <c r="A77" s="328" t="s">
        <v>58</v>
      </c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9"/>
      <c r="BF77" s="112" t="s">
        <v>59</v>
      </c>
      <c r="BG77" s="130" t="s">
        <v>36</v>
      </c>
      <c r="BH77" s="123"/>
      <c r="BI77" s="113"/>
      <c r="BJ77" s="123" t="s">
        <v>36</v>
      </c>
      <c r="BK77" s="237">
        <f>BK79+BK86+BK105+BK111+BK120+BK123+BK128+BK133+BK137+BK142+BK144</f>
        <v>35009613.089999996</v>
      </c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>
        <f>BX79+BX86+BX105+BX111+BX120+BX123+BX128+BX133+BX137</f>
        <v>27954347</v>
      </c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>
        <f>CK79+CK86+CK105+CK111+CK120+CK123+CK128+CK133+CK137</f>
        <v>26962136</v>
      </c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2" t="s">
        <v>36</v>
      </c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3"/>
    </row>
    <row r="78" spans="1:114" ht="11.25">
      <c r="A78" s="234" t="s">
        <v>41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6"/>
      <c r="BF78" s="109"/>
      <c r="BG78" s="128"/>
      <c r="BH78" s="116"/>
      <c r="BI78" s="110"/>
      <c r="BJ78" s="116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1"/>
      <c r="CL78" s="231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2" t="s">
        <v>36</v>
      </c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32"/>
      <c r="DJ78" s="233"/>
    </row>
    <row r="79" spans="1:114" ht="27" customHeight="1">
      <c r="A79" s="362" t="s">
        <v>242</v>
      </c>
      <c r="B79" s="363"/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  <c r="AE79" s="363"/>
      <c r="AF79" s="363"/>
      <c r="AG79" s="363"/>
      <c r="AH79" s="363"/>
      <c r="AI79" s="363"/>
      <c r="AJ79" s="363"/>
      <c r="AK79" s="363"/>
      <c r="AL79" s="363"/>
      <c r="AM79" s="363"/>
      <c r="AN79" s="363"/>
      <c r="AO79" s="363"/>
      <c r="AP79" s="363"/>
      <c r="AQ79" s="363"/>
      <c r="AR79" s="363"/>
      <c r="AS79" s="363"/>
      <c r="AT79" s="363"/>
      <c r="AU79" s="363"/>
      <c r="AV79" s="363"/>
      <c r="AW79" s="363"/>
      <c r="AX79" s="363"/>
      <c r="AY79" s="363"/>
      <c r="AZ79" s="363"/>
      <c r="BA79" s="363"/>
      <c r="BB79" s="363"/>
      <c r="BC79" s="363"/>
      <c r="BD79" s="363"/>
      <c r="BE79" s="364"/>
      <c r="BF79" s="112" t="s">
        <v>60</v>
      </c>
      <c r="BG79" s="130" t="s">
        <v>36</v>
      </c>
      <c r="BH79" s="123"/>
      <c r="BI79" s="113"/>
      <c r="BJ79" s="123" t="s">
        <v>36</v>
      </c>
      <c r="BK79" s="237">
        <f>BK80+BK81+BK82+BK83+BK84+BK85</f>
        <v>26753358</v>
      </c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>
        <f>BX80+BX81+BX82+BX83+BX84+BX85</f>
        <v>25083620</v>
      </c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>
        <f>CK80+CK81+CK82+CK83+CK84+CK85</f>
        <v>25083620</v>
      </c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45" t="s">
        <v>36</v>
      </c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5"/>
      <c r="DJ79" s="246"/>
    </row>
    <row r="80" spans="1:114" ht="21.75" customHeight="1">
      <c r="A80" s="234" t="s">
        <v>170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6"/>
      <c r="BF80" s="109" t="s">
        <v>61</v>
      </c>
      <c r="BG80" s="128" t="s">
        <v>62</v>
      </c>
      <c r="BH80" s="164" t="s">
        <v>580</v>
      </c>
      <c r="BI80" s="164" t="s">
        <v>581</v>
      </c>
      <c r="BJ80" s="116" t="s">
        <v>171</v>
      </c>
      <c r="BK80" s="231">
        <v>20253562</v>
      </c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>
        <v>19265453.15</v>
      </c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1">
        <v>19265453.15</v>
      </c>
      <c r="CL80" s="231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2" t="s">
        <v>36</v>
      </c>
      <c r="CY80" s="232"/>
      <c r="CZ80" s="232"/>
      <c r="DA80" s="232"/>
      <c r="DB80" s="232"/>
      <c r="DC80" s="232"/>
      <c r="DD80" s="232"/>
      <c r="DE80" s="232"/>
      <c r="DF80" s="232"/>
      <c r="DG80" s="232"/>
      <c r="DH80" s="232"/>
      <c r="DI80" s="232"/>
      <c r="DJ80" s="233"/>
    </row>
    <row r="81" spans="1:114" ht="21.75" customHeight="1">
      <c r="A81" s="234" t="s">
        <v>170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6"/>
      <c r="BF81" s="109" t="s">
        <v>61</v>
      </c>
      <c r="BG81" s="128" t="s">
        <v>62</v>
      </c>
      <c r="BH81" s="164" t="s">
        <v>580</v>
      </c>
      <c r="BI81" s="164" t="s">
        <v>581</v>
      </c>
      <c r="BJ81" s="132" t="s">
        <v>559</v>
      </c>
      <c r="BK81" s="231">
        <v>110000</v>
      </c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  <c r="CB81" s="231"/>
      <c r="CC81" s="231"/>
      <c r="CD81" s="231"/>
      <c r="CE81" s="231"/>
      <c r="CF81" s="231"/>
      <c r="CG81" s="231"/>
      <c r="CH81" s="231"/>
      <c r="CI81" s="231"/>
      <c r="CJ81" s="231"/>
      <c r="CK81" s="231"/>
      <c r="CL81" s="231"/>
      <c r="CM81" s="231"/>
      <c r="CN81" s="231"/>
      <c r="CO81" s="231"/>
      <c r="CP81" s="231"/>
      <c r="CQ81" s="231"/>
      <c r="CR81" s="231"/>
      <c r="CS81" s="231"/>
      <c r="CT81" s="231"/>
      <c r="CU81" s="231"/>
      <c r="CV81" s="231"/>
      <c r="CW81" s="231"/>
      <c r="CX81" s="232" t="s">
        <v>36</v>
      </c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3"/>
    </row>
    <row r="82" spans="1:114" ht="21.75" customHeight="1">
      <c r="A82" s="234" t="s">
        <v>170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6"/>
      <c r="BF82" s="109" t="s">
        <v>182</v>
      </c>
      <c r="BG82" s="128" t="s">
        <v>64</v>
      </c>
      <c r="BH82" s="164" t="s">
        <v>580</v>
      </c>
      <c r="BI82" s="164" t="s">
        <v>581</v>
      </c>
      <c r="BJ82" s="116" t="s">
        <v>174</v>
      </c>
      <c r="BK82" s="231">
        <v>6149796</v>
      </c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>
        <v>5818166.85</v>
      </c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>
        <v>5818166.85</v>
      </c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2" t="s">
        <v>36</v>
      </c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3"/>
    </row>
    <row r="83" spans="1:114" ht="21.75" customHeight="1">
      <c r="A83" s="234" t="s">
        <v>170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6"/>
      <c r="BF83" s="109" t="s">
        <v>183</v>
      </c>
      <c r="BG83" s="128" t="s">
        <v>80</v>
      </c>
      <c r="BH83" s="116"/>
      <c r="BI83" s="110"/>
      <c r="BJ83" s="116" t="s">
        <v>175</v>
      </c>
      <c r="BK83" s="231"/>
      <c r="BL83" s="231"/>
      <c r="BM83" s="231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231"/>
      <c r="CM83" s="231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2" t="s">
        <v>36</v>
      </c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3"/>
    </row>
    <row r="84" spans="1:114" ht="21.75" customHeight="1">
      <c r="A84" s="234" t="s">
        <v>170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6"/>
      <c r="BF84" s="109" t="s">
        <v>184</v>
      </c>
      <c r="BG84" s="128" t="s">
        <v>80</v>
      </c>
      <c r="BH84" s="164" t="s">
        <v>580</v>
      </c>
      <c r="BI84" s="164" t="s">
        <v>581</v>
      </c>
      <c r="BJ84" s="116" t="s">
        <v>178</v>
      </c>
      <c r="BK84" s="231">
        <v>0</v>
      </c>
      <c r="BL84" s="231"/>
      <c r="BM84" s="231"/>
      <c r="BN84" s="231"/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231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2" t="s">
        <v>36</v>
      </c>
      <c r="CY84" s="232"/>
      <c r="CZ84" s="232"/>
      <c r="DA84" s="232"/>
      <c r="DB84" s="232"/>
      <c r="DC84" s="232"/>
      <c r="DD84" s="232"/>
      <c r="DE84" s="232"/>
      <c r="DF84" s="232"/>
      <c r="DG84" s="232"/>
      <c r="DH84" s="232"/>
      <c r="DI84" s="232"/>
      <c r="DJ84" s="233"/>
    </row>
    <row r="85" spans="1:114" ht="21.75" customHeight="1">
      <c r="A85" s="234" t="s">
        <v>170</v>
      </c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6"/>
      <c r="BF85" s="109" t="s">
        <v>185</v>
      </c>
      <c r="BG85" s="128" t="s">
        <v>80</v>
      </c>
      <c r="BH85" s="164" t="s">
        <v>580</v>
      </c>
      <c r="BI85" s="164" t="s">
        <v>581</v>
      </c>
      <c r="BJ85" s="116" t="s">
        <v>179</v>
      </c>
      <c r="BK85" s="231">
        <v>240000</v>
      </c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>
        <v>0</v>
      </c>
      <c r="BY85" s="231"/>
      <c r="BZ85" s="231"/>
      <c r="CA85" s="231"/>
      <c r="CB85" s="231"/>
      <c r="CC85" s="231"/>
      <c r="CD85" s="231"/>
      <c r="CE85" s="231"/>
      <c r="CF85" s="231"/>
      <c r="CG85" s="231"/>
      <c r="CH85" s="231"/>
      <c r="CI85" s="231"/>
      <c r="CJ85" s="231"/>
      <c r="CK85" s="231">
        <v>0</v>
      </c>
      <c r="CL85" s="231"/>
      <c r="CM85" s="231"/>
      <c r="CN85" s="231"/>
      <c r="CO85" s="231"/>
      <c r="CP85" s="231"/>
      <c r="CQ85" s="231"/>
      <c r="CR85" s="231"/>
      <c r="CS85" s="231"/>
      <c r="CT85" s="231"/>
      <c r="CU85" s="231"/>
      <c r="CV85" s="231"/>
      <c r="CW85" s="231"/>
      <c r="CX85" s="232" t="s">
        <v>36</v>
      </c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3"/>
    </row>
    <row r="86" spans="1:114" ht="21.75" customHeight="1">
      <c r="A86" s="362" t="s">
        <v>241</v>
      </c>
      <c r="B86" s="363"/>
      <c r="C86" s="363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3"/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3"/>
      <c r="AQ86" s="363"/>
      <c r="AR86" s="363"/>
      <c r="AS86" s="363"/>
      <c r="AT86" s="363"/>
      <c r="AU86" s="363"/>
      <c r="AV86" s="363"/>
      <c r="AW86" s="363"/>
      <c r="AX86" s="363"/>
      <c r="AY86" s="363"/>
      <c r="AZ86" s="363"/>
      <c r="BA86" s="363"/>
      <c r="BB86" s="363"/>
      <c r="BC86" s="363"/>
      <c r="BD86" s="363"/>
      <c r="BE86" s="364"/>
      <c r="BF86" s="112" t="s">
        <v>67</v>
      </c>
      <c r="BG86" s="130" t="s">
        <v>36</v>
      </c>
      <c r="BH86" s="123"/>
      <c r="BI86" s="113"/>
      <c r="BJ86" s="123" t="s">
        <v>36</v>
      </c>
      <c r="BK86" s="237">
        <f>SUM(BK87:BW104)</f>
        <v>2611945</v>
      </c>
      <c r="BL86" s="237"/>
      <c r="BM86" s="237"/>
      <c r="BN86" s="237"/>
      <c r="BO86" s="237"/>
      <c r="BP86" s="237"/>
      <c r="BQ86" s="237"/>
      <c r="BR86" s="237"/>
      <c r="BS86" s="237"/>
      <c r="BT86" s="237"/>
      <c r="BU86" s="237"/>
      <c r="BV86" s="237"/>
      <c r="BW86" s="237"/>
      <c r="BX86" s="237">
        <f>SUM(BX87:CJ104)</f>
        <v>2870727</v>
      </c>
      <c r="BY86" s="237"/>
      <c r="BZ86" s="237"/>
      <c r="CA86" s="237"/>
      <c r="CB86" s="237"/>
      <c r="CC86" s="237"/>
      <c r="CD86" s="237"/>
      <c r="CE86" s="237"/>
      <c r="CF86" s="237"/>
      <c r="CG86" s="237"/>
      <c r="CH86" s="237"/>
      <c r="CI86" s="237"/>
      <c r="CJ86" s="237"/>
      <c r="CK86" s="237">
        <f>SUM(CK87:CW104)</f>
        <v>1878516</v>
      </c>
      <c r="CL86" s="237"/>
      <c r="CM86" s="237"/>
      <c r="CN86" s="237"/>
      <c r="CO86" s="237"/>
      <c r="CP86" s="237"/>
      <c r="CQ86" s="237"/>
      <c r="CR86" s="237"/>
      <c r="CS86" s="237"/>
      <c r="CT86" s="237"/>
      <c r="CU86" s="237"/>
      <c r="CV86" s="237"/>
      <c r="CW86" s="237"/>
      <c r="CX86" s="245" t="s">
        <v>36</v>
      </c>
      <c r="CY86" s="245"/>
      <c r="CZ86" s="245"/>
      <c r="DA86" s="245"/>
      <c r="DB86" s="245"/>
      <c r="DC86" s="245"/>
      <c r="DD86" s="245"/>
      <c r="DE86" s="245"/>
      <c r="DF86" s="245"/>
      <c r="DG86" s="245"/>
      <c r="DH86" s="245"/>
      <c r="DI86" s="245"/>
      <c r="DJ86" s="246"/>
    </row>
    <row r="87" spans="1:114" ht="21.75" customHeight="1">
      <c r="A87" s="234" t="s">
        <v>181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6"/>
      <c r="BF87" s="109" t="s">
        <v>68</v>
      </c>
      <c r="BG87" s="128" t="s">
        <v>62</v>
      </c>
      <c r="BH87" s="116"/>
      <c r="BI87" s="110"/>
      <c r="BJ87" s="116" t="s">
        <v>171</v>
      </c>
      <c r="BK87" s="231"/>
      <c r="BL87" s="231"/>
      <c r="BM87" s="231"/>
      <c r="BN87" s="231"/>
      <c r="BO87" s="231"/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31"/>
      <c r="CC87" s="231"/>
      <c r="CD87" s="231"/>
      <c r="CE87" s="231"/>
      <c r="CF87" s="231"/>
      <c r="CG87" s="231"/>
      <c r="CH87" s="231"/>
      <c r="CI87" s="231"/>
      <c r="CJ87" s="231"/>
      <c r="CK87" s="231"/>
      <c r="CL87" s="231"/>
      <c r="CM87" s="231"/>
      <c r="CN87" s="231"/>
      <c r="CO87" s="231"/>
      <c r="CP87" s="231"/>
      <c r="CQ87" s="231"/>
      <c r="CR87" s="231"/>
      <c r="CS87" s="231"/>
      <c r="CT87" s="231"/>
      <c r="CU87" s="231"/>
      <c r="CV87" s="231"/>
      <c r="CW87" s="231"/>
      <c r="CX87" s="232" t="s">
        <v>36</v>
      </c>
      <c r="CY87" s="232"/>
      <c r="CZ87" s="232"/>
      <c r="DA87" s="232"/>
      <c r="DB87" s="232"/>
      <c r="DC87" s="232"/>
      <c r="DD87" s="232"/>
      <c r="DE87" s="232"/>
      <c r="DF87" s="232"/>
      <c r="DG87" s="232"/>
      <c r="DH87" s="232"/>
      <c r="DI87" s="232"/>
      <c r="DJ87" s="233"/>
    </row>
    <row r="88" spans="1:114" ht="21.75" customHeight="1">
      <c r="A88" s="234" t="s">
        <v>181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6"/>
      <c r="BF88" s="109" t="s">
        <v>69</v>
      </c>
      <c r="BG88" s="128" t="s">
        <v>63</v>
      </c>
      <c r="BH88" s="116"/>
      <c r="BI88" s="110"/>
      <c r="BJ88" s="116" t="s">
        <v>172</v>
      </c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1"/>
      <c r="CL88" s="231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2" t="s">
        <v>36</v>
      </c>
      <c r="CY88" s="232"/>
      <c r="CZ88" s="232"/>
      <c r="DA88" s="232"/>
      <c r="DB88" s="232"/>
      <c r="DC88" s="232"/>
      <c r="DD88" s="232"/>
      <c r="DE88" s="232"/>
      <c r="DF88" s="232"/>
      <c r="DG88" s="232"/>
      <c r="DH88" s="232"/>
      <c r="DI88" s="232"/>
      <c r="DJ88" s="233"/>
    </row>
    <row r="89" spans="1:114" ht="21.75" customHeight="1">
      <c r="A89" s="234" t="s">
        <v>181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6"/>
      <c r="BF89" s="109" t="s">
        <v>192</v>
      </c>
      <c r="BG89" s="128" t="s">
        <v>64</v>
      </c>
      <c r="BH89" s="116"/>
      <c r="BI89" s="110"/>
      <c r="BJ89" s="116" t="s">
        <v>174</v>
      </c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2" t="s">
        <v>36</v>
      </c>
      <c r="CY89" s="232"/>
      <c r="CZ89" s="232"/>
      <c r="DA89" s="232"/>
      <c r="DB89" s="232"/>
      <c r="DC89" s="232"/>
      <c r="DD89" s="232"/>
      <c r="DE89" s="232"/>
      <c r="DF89" s="232"/>
      <c r="DG89" s="232"/>
      <c r="DH89" s="232"/>
      <c r="DI89" s="232"/>
      <c r="DJ89" s="233"/>
    </row>
    <row r="90" spans="1:114" ht="21.75" customHeight="1">
      <c r="A90" s="234" t="s">
        <v>181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6"/>
      <c r="BF90" s="109" t="s">
        <v>193</v>
      </c>
      <c r="BG90" s="128" t="s">
        <v>80</v>
      </c>
      <c r="BH90" s="164" t="s">
        <v>579</v>
      </c>
      <c r="BI90" s="164" t="s">
        <v>578</v>
      </c>
      <c r="BJ90" s="116" t="s">
        <v>175</v>
      </c>
      <c r="BK90" s="231">
        <v>35962</v>
      </c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31"/>
      <c r="BW90" s="231"/>
      <c r="BX90" s="231">
        <v>0</v>
      </c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1">
        <v>0</v>
      </c>
      <c r="CL90" s="231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2" t="s">
        <v>36</v>
      </c>
      <c r="CY90" s="232"/>
      <c r="CZ90" s="232"/>
      <c r="DA90" s="232"/>
      <c r="DB90" s="232"/>
      <c r="DC90" s="232"/>
      <c r="DD90" s="232"/>
      <c r="DE90" s="232"/>
      <c r="DF90" s="232"/>
      <c r="DG90" s="232"/>
      <c r="DH90" s="232"/>
      <c r="DI90" s="232"/>
      <c r="DJ90" s="233"/>
    </row>
    <row r="91" spans="1:114" ht="21.75" customHeight="1">
      <c r="A91" s="234" t="s">
        <v>181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6"/>
      <c r="BF91" s="109" t="s">
        <v>194</v>
      </c>
      <c r="BG91" s="128" t="s">
        <v>80</v>
      </c>
      <c r="BH91" s="137"/>
      <c r="BI91" s="110"/>
      <c r="BJ91" s="116" t="s">
        <v>176</v>
      </c>
      <c r="BK91" s="231"/>
      <c r="BL91" s="231"/>
      <c r="BM91" s="231"/>
      <c r="BN91" s="231"/>
      <c r="BO91" s="231"/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2" t="s">
        <v>36</v>
      </c>
      <c r="CY91" s="232"/>
      <c r="CZ91" s="232"/>
      <c r="DA91" s="232"/>
      <c r="DB91" s="232"/>
      <c r="DC91" s="232"/>
      <c r="DD91" s="232"/>
      <c r="DE91" s="232"/>
      <c r="DF91" s="232"/>
      <c r="DG91" s="232"/>
      <c r="DH91" s="232"/>
      <c r="DI91" s="232"/>
      <c r="DJ91" s="233"/>
    </row>
    <row r="92" spans="1:114" ht="21.75" customHeight="1">
      <c r="A92" s="234" t="s">
        <v>181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6"/>
      <c r="BF92" s="109" t="s">
        <v>195</v>
      </c>
      <c r="BG92" s="128" t="s">
        <v>80</v>
      </c>
      <c r="BH92" s="164" t="s">
        <v>579</v>
      </c>
      <c r="BI92" s="164" t="s">
        <v>578</v>
      </c>
      <c r="BJ92" s="116" t="s">
        <v>186</v>
      </c>
      <c r="BK92" s="231">
        <v>406013</v>
      </c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31"/>
      <c r="BW92" s="231"/>
      <c r="BX92" s="231">
        <v>400000</v>
      </c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1">
        <v>400000</v>
      </c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2" t="s">
        <v>36</v>
      </c>
      <c r="CY92" s="232"/>
      <c r="CZ92" s="232"/>
      <c r="DA92" s="232"/>
      <c r="DB92" s="232"/>
      <c r="DC92" s="232"/>
      <c r="DD92" s="232"/>
      <c r="DE92" s="232"/>
      <c r="DF92" s="232"/>
      <c r="DG92" s="232"/>
      <c r="DH92" s="232"/>
      <c r="DI92" s="232"/>
      <c r="DJ92" s="233"/>
    </row>
    <row r="93" spans="1:114" ht="21.75" customHeight="1">
      <c r="A93" s="234" t="s">
        <v>181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6"/>
      <c r="BF93" s="109" t="s">
        <v>195</v>
      </c>
      <c r="BG93" s="128" t="s">
        <v>616</v>
      </c>
      <c r="BH93" s="164" t="s">
        <v>579</v>
      </c>
      <c r="BI93" s="164" t="s">
        <v>578</v>
      </c>
      <c r="BJ93" s="168" t="s">
        <v>186</v>
      </c>
      <c r="BK93" s="231">
        <v>1438000</v>
      </c>
      <c r="BL93" s="231"/>
      <c r="BM93" s="231"/>
      <c r="BN93" s="231"/>
      <c r="BO93" s="231"/>
      <c r="BP93" s="231"/>
      <c r="BQ93" s="231"/>
      <c r="BR93" s="231"/>
      <c r="BS93" s="231"/>
      <c r="BT93" s="231"/>
      <c r="BU93" s="231"/>
      <c r="BV93" s="231"/>
      <c r="BW93" s="231"/>
      <c r="BX93" s="231">
        <v>2470727</v>
      </c>
      <c r="BY93" s="231"/>
      <c r="BZ93" s="231"/>
      <c r="CA93" s="231"/>
      <c r="CB93" s="231"/>
      <c r="CC93" s="231"/>
      <c r="CD93" s="231"/>
      <c r="CE93" s="231"/>
      <c r="CF93" s="231"/>
      <c r="CG93" s="231"/>
      <c r="CH93" s="231"/>
      <c r="CI93" s="231"/>
      <c r="CJ93" s="231"/>
      <c r="CK93" s="231">
        <v>1478516</v>
      </c>
      <c r="CL93" s="231"/>
      <c r="CM93" s="231"/>
      <c r="CN93" s="231"/>
      <c r="CO93" s="231"/>
      <c r="CP93" s="231"/>
      <c r="CQ93" s="231"/>
      <c r="CR93" s="231"/>
      <c r="CS93" s="231"/>
      <c r="CT93" s="231"/>
      <c r="CU93" s="231"/>
      <c r="CV93" s="231"/>
      <c r="CW93" s="231"/>
      <c r="CX93" s="232" t="s">
        <v>36</v>
      </c>
      <c r="CY93" s="232"/>
      <c r="CZ93" s="232"/>
      <c r="DA93" s="232"/>
      <c r="DB93" s="232"/>
      <c r="DC93" s="232"/>
      <c r="DD93" s="232"/>
      <c r="DE93" s="232"/>
      <c r="DF93" s="232"/>
      <c r="DG93" s="232"/>
      <c r="DH93" s="232"/>
      <c r="DI93" s="232"/>
      <c r="DJ93" s="233"/>
    </row>
    <row r="94" spans="1:114" ht="21.75" customHeight="1">
      <c r="A94" s="234" t="s">
        <v>181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6"/>
      <c r="BF94" s="109" t="s">
        <v>196</v>
      </c>
      <c r="BG94" s="128" t="s">
        <v>80</v>
      </c>
      <c r="BH94" s="164" t="s">
        <v>579</v>
      </c>
      <c r="BI94" s="164" t="s">
        <v>578</v>
      </c>
      <c r="BJ94" s="116" t="s">
        <v>177</v>
      </c>
      <c r="BK94" s="231">
        <v>302773</v>
      </c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31"/>
      <c r="BW94" s="231"/>
      <c r="BX94" s="231">
        <v>0</v>
      </c>
      <c r="BY94" s="231"/>
      <c r="BZ94" s="231"/>
      <c r="CA94" s="231"/>
      <c r="CB94" s="231"/>
      <c r="CC94" s="231"/>
      <c r="CD94" s="231"/>
      <c r="CE94" s="231"/>
      <c r="CF94" s="231"/>
      <c r="CG94" s="231"/>
      <c r="CH94" s="231"/>
      <c r="CI94" s="231"/>
      <c r="CJ94" s="231"/>
      <c r="CK94" s="231">
        <v>0</v>
      </c>
      <c r="CL94" s="231"/>
      <c r="CM94" s="231"/>
      <c r="CN94" s="231"/>
      <c r="CO94" s="231"/>
      <c r="CP94" s="231"/>
      <c r="CQ94" s="231"/>
      <c r="CR94" s="231"/>
      <c r="CS94" s="231"/>
      <c r="CT94" s="231"/>
      <c r="CU94" s="231"/>
      <c r="CV94" s="231"/>
      <c r="CW94" s="231"/>
      <c r="CX94" s="232"/>
      <c r="CY94" s="232"/>
      <c r="CZ94" s="232"/>
      <c r="DA94" s="232"/>
      <c r="DB94" s="232"/>
      <c r="DC94" s="232"/>
      <c r="DD94" s="232"/>
      <c r="DE94" s="232"/>
      <c r="DF94" s="232"/>
      <c r="DG94" s="232"/>
      <c r="DH94" s="232"/>
      <c r="DI94" s="232"/>
      <c r="DJ94" s="233"/>
    </row>
    <row r="95" spans="1:114" ht="21.75" customHeight="1">
      <c r="A95" s="234" t="s">
        <v>181</v>
      </c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235"/>
      <c r="BC95" s="235"/>
      <c r="BD95" s="235"/>
      <c r="BE95" s="236"/>
      <c r="BF95" s="109" t="s">
        <v>197</v>
      </c>
      <c r="BG95" s="128" t="s">
        <v>80</v>
      </c>
      <c r="BH95" s="164" t="s">
        <v>579</v>
      </c>
      <c r="BI95" s="164" t="s">
        <v>578</v>
      </c>
      <c r="BJ95" s="116" t="s">
        <v>173</v>
      </c>
      <c r="BK95" s="231">
        <v>255386</v>
      </c>
      <c r="BL95" s="231"/>
      <c r="BM95" s="231"/>
      <c r="BN95" s="231"/>
      <c r="BO95" s="231"/>
      <c r="BP95" s="231"/>
      <c r="BQ95" s="231"/>
      <c r="BR95" s="231"/>
      <c r="BS95" s="231"/>
      <c r="BT95" s="231"/>
      <c r="BU95" s="231"/>
      <c r="BV95" s="231"/>
      <c r="BW95" s="231"/>
      <c r="BX95" s="231">
        <v>0</v>
      </c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1">
        <v>0</v>
      </c>
      <c r="CL95" s="231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2" t="s">
        <v>36</v>
      </c>
      <c r="CY95" s="232"/>
      <c r="CZ95" s="232"/>
      <c r="DA95" s="232"/>
      <c r="DB95" s="232"/>
      <c r="DC95" s="232"/>
      <c r="DD95" s="232"/>
      <c r="DE95" s="232"/>
      <c r="DF95" s="232"/>
      <c r="DG95" s="232"/>
      <c r="DH95" s="232"/>
      <c r="DI95" s="232"/>
      <c r="DJ95" s="233"/>
    </row>
    <row r="96" spans="1:114" ht="21.75" customHeight="1">
      <c r="A96" s="234" t="s">
        <v>181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6"/>
      <c r="BF96" s="109" t="s">
        <v>198</v>
      </c>
      <c r="BG96" s="128" t="s">
        <v>80</v>
      </c>
      <c r="BH96" s="164" t="s">
        <v>579</v>
      </c>
      <c r="BI96" s="164" t="s">
        <v>620</v>
      </c>
      <c r="BJ96" s="116" t="s">
        <v>179</v>
      </c>
      <c r="BK96" s="231">
        <v>0</v>
      </c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2" t="s">
        <v>36</v>
      </c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3"/>
    </row>
    <row r="97" spans="1:114" ht="21.75" customHeight="1">
      <c r="A97" s="234" t="s">
        <v>181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6"/>
      <c r="BF97" s="109" t="s">
        <v>199</v>
      </c>
      <c r="BG97" s="128" t="s">
        <v>80</v>
      </c>
      <c r="BH97" s="116"/>
      <c r="BI97" s="110"/>
      <c r="BJ97" s="116" t="s">
        <v>187</v>
      </c>
      <c r="BK97" s="231"/>
      <c r="BL97" s="231"/>
      <c r="BM97" s="231"/>
      <c r="BN97" s="231"/>
      <c r="BO97" s="231"/>
      <c r="BP97" s="231"/>
      <c r="BQ97" s="231"/>
      <c r="BR97" s="231"/>
      <c r="BS97" s="231"/>
      <c r="BT97" s="231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1"/>
      <c r="CL97" s="231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2" t="s">
        <v>36</v>
      </c>
      <c r="CY97" s="232"/>
      <c r="CZ97" s="232"/>
      <c r="DA97" s="232"/>
      <c r="DB97" s="232"/>
      <c r="DC97" s="232"/>
      <c r="DD97" s="232"/>
      <c r="DE97" s="232"/>
      <c r="DF97" s="232"/>
      <c r="DG97" s="232"/>
      <c r="DH97" s="232"/>
      <c r="DI97" s="232"/>
      <c r="DJ97" s="233"/>
    </row>
    <row r="98" spans="1:114" ht="21.75" customHeight="1">
      <c r="A98" s="234" t="s">
        <v>181</v>
      </c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6"/>
      <c r="BF98" s="109" t="s">
        <v>70</v>
      </c>
      <c r="BG98" s="128" t="s">
        <v>80</v>
      </c>
      <c r="BH98" s="164" t="s">
        <v>579</v>
      </c>
      <c r="BI98" s="164" t="s">
        <v>578</v>
      </c>
      <c r="BJ98" s="116" t="s">
        <v>178</v>
      </c>
      <c r="BK98" s="231">
        <v>0</v>
      </c>
      <c r="BL98" s="231"/>
      <c r="BM98" s="231"/>
      <c r="BN98" s="231"/>
      <c r="BO98" s="231"/>
      <c r="BP98" s="231"/>
      <c r="BQ98" s="231"/>
      <c r="BR98" s="231"/>
      <c r="BS98" s="231"/>
      <c r="BT98" s="231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1"/>
      <c r="CL98" s="231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2" t="s">
        <v>36</v>
      </c>
      <c r="CY98" s="232"/>
      <c r="CZ98" s="232"/>
      <c r="DA98" s="232"/>
      <c r="DB98" s="232"/>
      <c r="DC98" s="232"/>
      <c r="DD98" s="232"/>
      <c r="DE98" s="232"/>
      <c r="DF98" s="232"/>
      <c r="DG98" s="232"/>
      <c r="DH98" s="232"/>
      <c r="DI98" s="232"/>
      <c r="DJ98" s="233"/>
    </row>
    <row r="99" spans="1:114" ht="21.75" customHeight="1">
      <c r="A99" s="234" t="s">
        <v>181</v>
      </c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5"/>
      <c r="AW99" s="235"/>
      <c r="AX99" s="235"/>
      <c r="AY99" s="235"/>
      <c r="AZ99" s="235"/>
      <c r="BA99" s="235"/>
      <c r="BB99" s="235"/>
      <c r="BC99" s="235"/>
      <c r="BD99" s="235"/>
      <c r="BE99" s="236"/>
      <c r="BF99" s="109" t="s">
        <v>200</v>
      </c>
      <c r="BG99" s="128" t="s">
        <v>80</v>
      </c>
      <c r="BH99" s="116"/>
      <c r="BI99" s="110"/>
      <c r="BJ99" s="116" t="s">
        <v>188</v>
      </c>
      <c r="BK99" s="231"/>
      <c r="BL99" s="231"/>
      <c r="BM99" s="231"/>
      <c r="BN99" s="231"/>
      <c r="BO99" s="231"/>
      <c r="BP99" s="231"/>
      <c r="BQ99" s="231"/>
      <c r="BR99" s="231"/>
      <c r="BS99" s="231"/>
      <c r="BT99" s="231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1"/>
      <c r="CL99" s="231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2" t="s">
        <v>36</v>
      </c>
      <c r="CY99" s="232"/>
      <c r="CZ99" s="232"/>
      <c r="DA99" s="232"/>
      <c r="DB99" s="232"/>
      <c r="DC99" s="232"/>
      <c r="DD99" s="232"/>
      <c r="DE99" s="232"/>
      <c r="DF99" s="232"/>
      <c r="DG99" s="232"/>
      <c r="DH99" s="232"/>
      <c r="DI99" s="232"/>
      <c r="DJ99" s="233"/>
    </row>
    <row r="100" spans="1:114" ht="21.75" customHeight="1">
      <c r="A100" s="234" t="s">
        <v>181</v>
      </c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/>
      <c r="BE100" s="236"/>
      <c r="BF100" s="109" t="s">
        <v>201</v>
      </c>
      <c r="BG100" s="128" t="s">
        <v>80</v>
      </c>
      <c r="BH100" s="164" t="s">
        <v>579</v>
      </c>
      <c r="BI100" s="164" t="s">
        <v>578</v>
      </c>
      <c r="BJ100" s="132" t="s">
        <v>560</v>
      </c>
      <c r="BK100" s="231">
        <v>0</v>
      </c>
      <c r="BL100" s="231"/>
      <c r="BM100" s="231"/>
      <c r="BN100" s="231"/>
      <c r="BO100" s="231"/>
      <c r="BP100" s="231"/>
      <c r="BQ100" s="231"/>
      <c r="BR100" s="231"/>
      <c r="BS100" s="231"/>
      <c r="BT100" s="231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1"/>
      <c r="CL100" s="231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2" t="s">
        <v>36</v>
      </c>
      <c r="CY100" s="232"/>
      <c r="CZ100" s="232"/>
      <c r="DA100" s="232"/>
      <c r="DB100" s="232"/>
      <c r="DC100" s="232"/>
      <c r="DD100" s="232"/>
      <c r="DE100" s="232"/>
      <c r="DF100" s="232"/>
      <c r="DG100" s="232"/>
      <c r="DH100" s="232"/>
      <c r="DI100" s="232"/>
      <c r="DJ100" s="233"/>
    </row>
    <row r="101" spans="1:114" ht="21.75" customHeight="1">
      <c r="A101" s="234" t="s">
        <v>181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235"/>
      <c r="AN101" s="235"/>
      <c r="AO101" s="235"/>
      <c r="AP101" s="235"/>
      <c r="AQ101" s="235"/>
      <c r="AR101" s="235"/>
      <c r="AS101" s="235"/>
      <c r="AT101" s="235"/>
      <c r="AU101" s="235"/>
      <c r="AV101" s="235"/>
      <c r="AW101" s="235"/>
      <c r="AX101" s="235"/>
      <c r="AY101" s="235"/>
      <c r="AZ101" s="235"/>
      <c r="BA101" s="235"/>
      <c r="BB101" s="235"/>
      <c r="BC101" s="235"/>
      <c r="BD101" s="235"/>
      <c r="BE101" s="236"/>
      <c r="BF101" s="109" t="s">
        <v>202</v>
      </c>
      <c r="BG101" s="128" t="s">
        <v>80</v>
      </c>
      <c r="BH101" s="164" t="s">
        <v>579</v>
      </c>
      <c r="BI101" s="164" t="s">
        <v>578</v>
      </c>
      <c r="BJ101" s="116" t="s">
        <v>189</v>
      </c>
      <c r="BK101" s="231">
        <v>0</v>
      </c>
      <c r="BL101" s="231"/>
      <c r="BM101" s="231"/>
      <c r="BN101" s="231"/>
      <c r="BO101" s="231"/>
      <c r="BP101" s="231"/>
      <c r="BQ101" s="231"/>
      <c r="BR101" s="231"/>
      <c r="BS101" s="231"/>
      <c r="BT101" s="231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1"/>
      <c r="CL101" s="231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2" t="s">
        <v>36</v>
      </c>
      <c r="CY101" s="232"/>
      <c r="CZ101" s="232"/>
      <c r="DA101" s="232"/>
      <c r="DB101" s="232"/>
      <c r="DC101" s="232"/>
      <c r="DD101" s="232"/>
      <c r="DE101" s="232"/>
      <c r="DF101" s="232"/>
      <c r="DG101" s="232"/>
      <c r="DH101" s="232"/>
      <c r="DI101" s="232"/>
      <c r="DJ101" s="233"/>
    </row>
    <row r="102" spans="1:114" ht="21.75" customHeight="1">
      <c r="A102" s="234" t="s">
        <v>181</v>
      </c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35"/>
      <c r="AT102" s="235"/>
      <c r="AU102" s="235"/>
      <c r="AV102" s="235"/>
      <c r="AW102" s="235"/>
      <c r="AX102" s="235"/>
      <c r="AY102" s="235"/>
      <c r="AZ102" s="235"/>
      <c r="BA102" s="235"/>
      <c r="BB102" s="235"/>
      <c r="BC102" s="235"/>
      <c r="BD102" s="235"/>
      <c r="BE102" s="236"/>
      <c r="BF102" s="109" t="s">
        <v>203</v>
      </c>
      <c r="BG102" s="128" t="s">
        <v>80</v>
      </c>
      <c r="BH102" s="164" t="s">
        <v>579</v>
      </c>
      <c r="BI102" s="164" t="s">
        <v>578</v>
      </c>
      <c r="BJ102" s="116" t="s">
        <v>179</v>
      </c>
      <c r="BK102" s="231">
        <v>75205</v>
      </c>
      <c r="BL102" s="231"/>
      <c r="BM102" s="231"/>
      <c r="BN102" s="231"/>
      <c r="BO102" s="231"/>
      <c r="BP102" s="231"/>
      <c r="BQ102" s="231"/>
      <c r="BR102" s="231"/>
      <c r="BS102" s="231"/>
      <c r="BT102" s="231"/>
      <c r="BU102" s="231"/>
      <c r="BV102" s="231"/>
      <c r="BW102" s="231"/>
      <c r="BX102" s="231">
        <v>0</v>
      </c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1">
        <v>0</v>
      </c>
      <c r="CL102" s="231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2" t="s">
        <v>36</v>
      </c>
      <c r="CY102" s="232"/>
      <c r="CZ102" s="232"/>
      <c r="DA102" s="232"/>
      <c r="DB102" s="232"/>
      <c r="DC102" s="232"/>
      <c r="DD102" s="232"/>
      <c r="DE102" s="232"/>
      <c r="DF102" s="232"/>
      <c r="DG102" s="232"/>
      <c r="DH102" s="232"/>
      <c r="DI102" s="232"/>
      <c r="DJ102" s="233"/>
    </row>
    <row r="103" spans="1:114" ht="21.75" customHeight="1">
      <c r="A103" s="234" t="s">
        <v>181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6"/>
      <c r="BF103" s="109" t="s">
        <v>204</v>
      </c>
      <c r="BG103" s="128" t="s">
        <v>80</v>
      </c>
      <c r="BH103" s="137"/>
      <c r="BI103" s="110"/>
      <c r="BJ103" s="116" t="s">
        <v>190</v>
      </c>
      <c r="BK103" s="231"/>
      <c r="BL103" s="231"/>
      <c r="BM103" s="231"/>
      <c r="BN103" s="231"/>
      <c r="BO103" s="231"/>
      <c r="BP103" s="231"/>
      <c r="BQ103" s="231"/>
      <c r="BR103" s="231"/>
      <c r="BS103" s="231"/>
      <c r="BT103" s="231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1"/>
      <c r="CL103" s="231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2" t="s">
        <v>36</v>
      </c>
      <c r="CY103" s="232"/>
      <c r="CZ103" s="232"/>
      <c r="DA103" s="232"/>
      <c r="DB103" s="232"/>
      <c r="DC103" s="232"/>
      <c r="DD103" s="232"/>
      <c r="DE103" s="232"/>
      <c r="DF103" s="232"/>
      <c r="DG103" s="232"/>
      <c r="DH103" s="232"/>
      <c r="DI103" s="232"/>
      <c r="DJ103" s="233"/>
    </row>
    <row r="104" spans="1:114" ht="21.75" customHeight="1">
      <c r="A104" s="234" t="s">
        <v>181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6"/>
      <c r="BF104" s="109" t="s">
        <v>205</v>
      </c>
      <c r="BG104" s="128" t="s">
        <v>73</v>
      </c>
      <c r="BH104" s="164" t="s">
        <v>579</v>
      </c>
      <c r="BI104" s="164" t="s">
        <v>578</v>
      </c>
      <c r="BJ104" s="116" t="s">
        <v>191</v>
      </c>
      <c r="BK104" s="231">
        <v>98606</v>
      </c>
      <c r="BL104" s="231"/>
      <c r="BM104" s="231"/>
      <c r="BN104" s="231"/>
      <c r="BO104" s="231"/>
      <c r="BP104" s="231"/>
      <c r="BQ104" s="231"/>
      <c r="BR104" s="231"/>
      <c r="BS104" s="231"/>
      <c r="BT104" s="231"/>
      <c r="BU104" s="231"/>
      <c r="BV104" s="231"/>
      <c r="BW104" s="231"/>
      <c r="BX104" s="231">
        <v>0</v>
      </c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1">
        <v>0</v>
      </c>
      <c r="CL104" s="231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2" t="s">
        <v>36</v>
      </c>
      <c r="CY104" s="232"/>
      <c r="CZ104" s="232"/>
      <c r="DA104" s="232"/>
      <c r="DB104" s="232"/>
      <c r="DC104" s="232"/>
      <c r="DD104" s="232"/>
      <c r="DE104" s="232"/>
      <c r="DF104" s="232"/>
      <c r="DG104" s="232"/>
      <c r="DH104" s="232"/>
      <c r="DI104" s="232"/>
      <c r="DJ104" s="233"/>
    </row>
    <row r="105" spans="1:114" ht="14.25" customHeight="1">
      <c r="A105" s="365" t="s">
        <v>240</v>
      </c>
      <c r="B105" s="366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6"/>
      <c r="AE105" s="366"/>
      <c r="AF105" s="366"/>
      <c r="AG105" s="366"/>
      <c r="AH105" s="366"/>
      <c r="AI105" s="366"/>
      <c r="AJ105" s="366"/>
      <c r="AK105" s="366"/>
      <c r="AL105" s="366"/>
      <c r="AM105" s="366"/>
      <c r="AN105" s="366"/>
      <c r="AO105" s="366"/>
      <c r="AP105" s="366"/>
      <c r="AQ105" s="366"/>
      <c r="AR105" s="366"/>
      <c r="AS105" s="366"/>
      <c r="AT105" s="366"/>
      <c r="AU105" s="366"/>
      <c r="AV105" s="366"/>
      <c r="AW105" s="366"/>
      <c r="AX105" s="366"/>
      <c r="AY105" s="366"/>
      <c r="AZ105" s="366"/>
      <c r="BA105" s="366"/>
      <c r="BB105" s="366"/>
      <c r="BC105" s="366"/>
      <c r="BD105" s="366"/>
      <c r="BE105" s="367"/>
      <c r="BF105" s="112" t="s">
        <v>71</v>
      </c>
      <c r="BG105" s="130" t="s">
        <v>36</v>
      </c>
      <c r="BH105" s="123"/>
      <c r="BI105" s="113"/>
      <c r="BJ105" s="123" t="s">
        <v>36</v>
      </c>
      <c r="BK105" s="237">
        <f>SUM(BK106:BW110)</f>
        <v>390800</v>
      </c>
      <c r="BL105" s="237"/>
      <c r="BM105" s="237"/>
      <c r="BN105" s="237"/>
      <c r="BO105" s="237"/>
      <c r="BP105" s="237"/>
      <c r="BQ105" s="237"/>
      <c r="BR105" s="237"/>
      <c r="BS105" s="237"/>
      <c r="BT105" s="237"/>
      <c r="BU105" s="237"/>
      <c r="BV105" s="237"/>
      <c r="BW105" s="237"/>
      <c r="BX105" s="237">
        <f>SUM(BX106:CJ110)</f>
        <v>0</v>
      </c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37"/>
      <c r="CI105" s="237"/>
      <c r="CJ105" s="237"/>
      <c r="CK105" s="237">
        <f>SUM(CK106:CW110)</f>
        <v>0</v>
      </c>
      <c r="CL105" s="237"/>
      <c r="CM105" s="237"/>
      <c r="CN105" s="237"/>
      <c r="CO105" s="237"/>
      <c r="CP105" s="237"/>
      <c r="CQ105" s="237"/>
      <c r="CR105" s="237"/>
      <c r="CS105" s="237"/>
      <c r="CT105" s="237"/>
      <c r="CU105" s="237"/>
      <c r="CV105" s="237"/>
      <c r="CW105" s="237"/>
      <c r="CX105" s="245" t="s">
        <v>36</v>
      </c>
      <c r="CY105" s="245"/>
      <c r="CZ105" s="245"/>
      <c r="DA105" s="245"/>
      <c r="DB105" s="245"/>
      <c r="DC105" s="245"/>
      <c r="DD105" s="245"/>
      <c r="DE105" s="245"/>
      <c r="DF105" s="245"/>
      <c r="DG105" s="245"/>
      <c r="DH105" s="245"/>
      <c r="DI105" s="245"/>
      <c r="DJ105" s="246"/>
    </row>
    <row r="106" spans="1:114" ht="14.25" customHeight="1">
      <c r="A106" s="228" t="s">
        <v>165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30"/>
      <c r="BF106" s="109" t="s">
        <v>72</v>
      </c>
      <c r="BG106" s="128" t="s">
        <v>79</v>
      </c>
      <c r="BH106" s="116"/>
      <c r="BI106" s="110"/>
      <c r="BJ106" s="116" t="s">
        <v>177</v>
      </c>
      <c r="BK106" s="231"/>
      <c r="BL106" s="231"/>
      <c r="BM106" s="231"/>
      <c r="BN106" s="231"/>
      <c r="BO106" s="231"/>
      <c r="BP106" s="231"/>
      <c r="BQ106" s="231"/>
      <c r="BR106" s="231"/>
      <c r="BS106" s="231"/>
      <c r="BT106" s="231"/>
      <c r="BU106" s="231"/>
      <c r="BV106" s="231"/>
      <c r="BW106" s="231"/>
      <c r="BX106" s="231"/>
      <c r="BY106" s="231"/>
      <c r="BZ106" s="231"/>
      <c r="CA106" s="231"/>
      <c r="CB106" s="231"/>
      <c r="CC106" s="231"/>
      <c r="CD106" s="231"/>
      <c r="CE106" s="231"/>
      <c r="CF106" s="231"/>
      <c r="CG106" s="231"/>
      <c r="CH106" s="231"/>
      <c r="CI106" s="231"/>
      <c r="CJ106" s="231"/>
      <c r="CK106" s="231"/>
      <c r="CL106" s="231"/>
      <c r="CM106" s="231"/>
      <c r="CN106" s="231"/>
      <c r="CO106" s="231"/>
      <c r="CP106" s="231"/>
      <c r="CQ106" s="231"/>
      <c r="CR106" s="231"/>
      <c r="CS106" s="231"/>
      <c r="CT106" s="231"/>
      <c r="CU106" s="231"/>
      <c r="CV106" s="231"/>
      <c r="CW106" s="231"/>
      <c r="CX106" s="232" t="s">
        <v>36</v>
      </c>
      <c r="CY106" s="232"/>
      <c r="CZ106" s="232"/>
      <c r="DA106" s="232"/>
      <c r="DB106" s="232"/>
      <c r="DC106" s="232"/>
      <c r="DD106" s="232"/>
      <c r="DE106" s="232"/>
      <c r="DF106" s="232"/>
      <c r="DG106" s="232"/>
      <c r="DH106" s="232"/>
      <c r="DI106" s="232"/>
      <c r="DJ106" s="233"/>
    </row>
    <row r="107" spans="1:114" ht="14.25" customHeight="1">
      <c r="A107" s="228" t="s">
        <v>165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30"/>
      <c r="BF107" s="109" t="s">
        <v>206</v>
      </c>
      <c r="BG107" s="128" t="s">
        <v>80</v>
      </c>
      <c r="BH107" s="178"/>
      <c r="BI107" s="110"/>
      <c r="BJ107" s="116" t="s">
        <v>177</v>
      </c>
      <c r="BK107" s="231"/>
      <c r="BL107" s="231"/>
      <c r="BM107" s="231"/>
      <c r="BN107" s="231"/>
      <c r="BO107" s="231"/>
      <c r="BP107" s="231"/>
      <c r="BQ107" s="231"/>
      <c r="BR107" s="231"/>
      <c r="BS107" s="231"/>
      <c r="BT107" s="231"/>
      <c r="BU107" s="231"/>
      <c r="BV107" s="231"/>
      <c r="BW107" s="231"/>
      <c r="BX107" s="231"/>
      <c r="BY107" s="231"/>
      <c r="BZ107" s="231"/>
      <c r="CA107" s="231"/>
      <c r="CB107" s="231"/>
      <c r="CC107" s="231"/>
      <c r="CD107" s="231"/>
      <c r="CE107" s="231"/>
      <c r="CF107" s="231"/>
      <c r="CG107" s="231"/>
      <c r="CH107" s="231"/>
      <c r="CI107" s="231"/>
      <c r="CJ107" s="231"/>
      <c r="CK107" s="231"/>
      <c r="CL107" s="231"/>
      <c r="CM107" s="231"/>
      <c r="CN107" s="231"/>
      <c r="CO107" s="231"/>
      <c r="CP107" s="231"/>
      <c r="CQ107" s="231"/>
      <c r="CR107" s="231"/>
      <c r="CS107" s="231"/>
      <c r="CT107" s="231"/>
      <c r="CU107" s="231"/>
      <c r="CV107" s="231"/>
      <c r="CW107" s="231"/>
      <c r="CX107" s="232" t="s">
        <v>36</v>
      </c>
      <c r="CY107" s="232"/>
      <c r="CZ107" s="232"/>
      <c r="DA107" s="232"/>
      <c r="DB107" s="232"/>
      <c r="DC107" s="232"/>
      <c r="DD107" s="232"/>
      <c r="DE107" s="232"/>
      <c r="DF107" s="232"/>
      <c r="DG107" s="232"/>
      <c r="DH107" s="232"/>
      <c r="DI107" s="232"/>
      <c r="DJ107" s="233"/>
    </row>
    <row r="108" spans="1:114" ht="14.25" customHeight="1">
      <c r="A108" s="228" t="s">
        <v>165</v>
      </c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30"/>
      <c r="BF108" s="109" t="s">
        <v>207</v>
      </c>
      <c r="BG108" s="128" t="s">
        <v>80</v>
      </c>
      <c r="BH108" s="175"/>
      <c r="BI108" s="175"/>
      <c r="BJ108" s="174" t="s">
        <v>187</v>
      </c>
      <c r="BK108" s="231"/>
      <c r="BL108" s="231"/>
      <c r="BM108" s="231"/>
      <c r="BN108" s="231"/>
      <c r="BO108" s="231"/>
      <c r="BP108" s="231"/>
      <c r="BQ108" s="231"/>
      <c r="BR108" s="231"/>
      <c r="BS108" s="231"/>
      <c r="BT108" s="231"/>
      <c r="BU108" s="231"/>
      <c r="BV108" s="231"/>
      <c r="BW108" s="231"/>
      <c r="BX108" s="231"/>
      <c r="BY108" s="231"/>
      <c r="BZ108" s="231"/>
      <c r="CA108" s="231"/>
      <c r="CB108" s="231"/>
      <c r="CC108" s="231"/>
      <c r="CD108" s="231"/>
      <c r="CE108" s="231"/>
      <c r="CF108" s="231"/>
      <c r="CG108" s="231"/>
      <c r="CH108" s="231"/>
      <c r="CI108" s="231"/>
      <c r="CJ108" s="231"/>
      <c r="CK108" s="231"/>
      <c r="CL108" s="231"/>
      <c r="CM108" s="231"/>
      <c r="CN108" s="231"/>
      <c r="CO108" s="231"/>
      <c r="CP108" s="231"/>
      <c r="CQ108" s="231"/>
      <c r="CR108" s="231"/>
      <c r="CS108" s="231"/>
      <c r="CT108" s="231"/>
      <c r="CU108" s="231"/>
      <c r="CV108" s="231"/>
      <c r="CW108" s="231"/>
      <c r="CX108" s="232" t="s">
        <v>36</v>
      </c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3"/>
    </row>
    <row r="109" spans="1:114" ht="14.25" customHeight="1">
      <c r="A109" s="228" t="s">
        <v>165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30"/>
      <c r="BF109" s="109" t="s">
        <v>208</v>
      </c>
      <c r="BG109" s="128" t="s">
        <v>80</v>
      </c>
      <c r="BH109" s="176"/>
      <c r="BI109" s="176"/>
      <c r="BJ109" s="176" t="s">
        <v>173</v>
      </c>
      <c r="BK109" s="231"/>
      <c r="BL109" s="231"/>
      <c r="BM109" s="231"/>
      <c r="BN109" s="231"/>
      <c r="BO109" s="231"/>
      <c r="BP109" s="231"/>
      <c r="BQ109" s="231"/>
      <c r="BR109" s="231"/>
      <c r="BS109" s="231"/>
      <c r="BT109" s="231"/>
      <c r="BU109" s="231"/>
      <c r="BV109" s="231"/>
      <c r="BW109" s="231"/>
      <c r="BX109" s="231"/>
      <c r="BY109" s="231"/>
      <c r="BZ109" s="231"/>
      <c r="CA109" s="231"/>
      <c r="CB109" s="231"/>
      <c r="CC109" s="231"/>
      <c r="CD109" s="231"/>
      <c r="CE109" s="231"/>
      <c r="CF109" s="231"/>
      <c r="CG109" s="231"/>
      <c r="CH109" s="231"/>
      <c r="CI109" s="231"/>
      <c r="CJ109" s="231"/>
      <c r="CK109" s="231"/>
      <c r="CL109" s="231"/>
      <c r="CM109" s="231"/>
      <c r="CN109" s="231"/>
      <c r="CO109" s="231"/>
      <c r="CP109" s="231"/>
      <c r="CQ109" s="231"/>
      <c r="CR109" s="231"/>
      <c r="CS109" s="231"/>
      <c r="CT109" s="231"/>
      <c r="CU109" s="231"/>
      <c r="CV109" s="231"/>
      <c r="CW109" s="231"/>
      <c r="CX109" s="232" t="s">
        <v>36</v>
      </c>
      <c r="CY109" s="232"/>
      <c r="CZ109" s="232"/>
      <c r="DA109" s="232"/>
      <c r="DB109" s="232"/>
      <c r="DC109" s="232"/>
      <c r="DD109" s="232"/>
      <c r="DE109" s="232"/>
      <c r="DF109" s="232"/>
      <c r="DG109" s="232"/>
      <c r="DH109" s="232"/>
      <c r="DI109" s="232"/>
      <c r="DJ109" s="233"/>
    </row>
    <row r="110" spans="1:114" ht="14.25" customHeight="1">
      <c r="A110" s="228" t="s">
        <v>165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30"/>
      <c r="BF110" s="109" t="s">
        <v>209</v>
      </c>
      <c r="BG110" s="128" t="s">
        <v>80</v>
      </c>
      <c r="BH110" s="164" t="s">
        <v>582</v>
      </c>
      <c r="BI110" s="165" t="s">
        <v>699</v>
      </c>
      <c r="BJ110" s="132" t="s">
        <v>188</v>
      </c>
      <c r="BK110" s="231">
        <v>390800</v>
      </c>
      <c r="BL110" s="231"/>
      <c r="BM110" s="231"/>
      <c r="BN110" s="231"/>
      <c r="BO110" s="231"/>
      <c r="BP110" s="231"/>
      <c r="BQ110" s="231"/>
      <c r="BR110" s="231"/>
      <c r="BS110" s="231"/>
      <c r="BT110" s="231"/>
      <c r="BU110" s="231"/>
      <c r="BV110" s="231"/>
      <c r="BW110" s="231"/>
      <c r="BX110" s="231"/>
      <c r="BY110" s="231"/>
      <c r="BZ110" s="231"/>
      <c r="CA110" s="231"/>
      <c r="CB110" s="231"/>
      <c r="CC110" s="231"/>
      <c r="CD110" s="231"/>
      <c r="CE110" s="231"/>
      <c r="CF110" s="231"/>
      <c r="CG110" s="231"/>
      <c r="CH110" s="231"/>
      <c r="CI110" s="231"/>
      <c r="CJ110" s="231"/>
      <c r="CK110" s="231"/>
      <c r="CL110" s="231"/>
      <c r="CM110" s="231"/>
      <c r="CN110" s="231"/>
      <c r="CO110" s="231"/>
      <c r="CP110" s="231"/>
      <c r="CQ110" s="231"/>
      <c r="CR110" s="231"/>
      <c r="CS110" s="231"/>
      <c r="CT110" s="231"/>
      <c r="CU110" s="231"/>
      <c r="CV110" s="231"/>
      <c r="CW110" s="231"/>
      <c r="CX110" s="232" t="s">
        <v>36</v>
      </c>
      <c r="CY110" s="232"/>
      <c r="CZ110" s="232"/>
      <c r="DA110" s="232"/>
      <c r="DB110" s="232"/>
      <c r="DC110" s="232"/>
      <c r="DD110" s="232"/>
      <c r="DE110" s="232"/>
      <c r="DF110" s="232"/>
      <c r="DG110" s="232"/>
      <c r="DH110" s="232"/>
      <c r="DI110" s="232"/>
      <c r="DJ110" s="233"/>
    </row>
    <row r="111" spans="1:114" ht="14.25" customHeight="1">
      <c r="A111" s="365" t="s">
        <v>210</v>
      </c>
      <c r="B111" s="366"/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  <c r="AL111" s="366"/>
      <c r="AM111" s="366"/>
      <c r="AN111" s="366"/>
      <c r="AO111" s="366"/>
      <c r="AP111" s="366"/>
      <c r="AQ111" s="366"/>
      <c r="AR111" s="366"/>
      <c r="AS111" s="366"/>
      <c r="AT111" s="366"/>
      <c r="AU111" s="366"/>
      <c r="AV111" s="366"/>
      <c r="AW111" s="366"/>
      <c r="AX111" s="366"/>
      <c r="AY111" s="366"/>
      <c r="AZ111" s="366"/>
      <c r="BA111" s="366"/>
      <c r="BB111" s="366"/>
      <c r="BC111" s="366"/>
      <c r="BD111" s="366"/>
      <c r="BE111" s="367"/>
      <c r="BF111" s="112" t="s">
        <v>74</v>
      </c>
      <c r="BG111" s="130" t="s">
        <v>36</v>
      </c>
      <c r="BH111" s="123"/>
      <c r="BI111" s="113"/>
      <c r="BJ111" s="123" t="s">
        <v>36</v>
      </c>
      <c r="BK111" s="237">
        <f>SUM(BK112:BW119)</f>
        <v>1287548.55</v>
      </c>
      <c r="BL111" s="237"/>
      <c r="BM111" s="237"/>
      <c r="BN111" s="237"/>
      <c r="BO111" s="237"/>
      <c r="BP111" s="237"/>
      <c r="BQ111" s="237"/>
      <c r="BR111" s="237"/>
      <c r="BS111" s="237"/>
      <c r="BT111" s="237"/>
      <c r="BU111" s="237"/>
      <c r="BV111" s="237"/>
      <c r="BW111" s="237"/>
      <c r="BX111" s="237">
        <f>SUM(BX112:CJ119)</f>
        <v>0</v>
      </c>
      <c r="BY111" s="237"/>
      <c r="BZ111" s="237"/>
      <c r="CA111" s="237"/>
      <c r="CB111" s="237"/>
      <c r="CC111" s="237"/>
      <c r="CD111" s="237"/>
      <c r="CE111" s="237"/>
      <c r="CF111" s="237"/>
      <c r="CG111" s="237"/>
      <c r="CH111" s="237"/>
      <c r="CI111" s="237"/>
      <c r="CJ111" s="237"/>
      <c r="CK111" s="237">
        <f>SUM(CK112:CW119)</f>
        <v>0</v>
      </c>
      <c r="CL111" s="237"/>
      <c r="CM111" s="237"/>
      <c r="CN111" s="237"/>
      <c r="CO111" s="237"/>
      <c r="CP111" s="237"/>
      <c r="CQ111" s="237"/>
      <c r="CR111" s="237"/>
      <c r="CS111" s="237"/>
      <c r="CT111" s="237"/>
      <c r="CU111" s="237"/>
      <c r="CV111" s="237"/>
      <c r="CW111" s="237"/>
      <c r="CX111" s="232" t="s">
        <v>36</v>
      </c>
      <c r="CY111" s="232"/>
      <c r="CZ111" s="232"/>
      <c r="DA111" s="232"/>
      <c r="DB111" s="232"/>
      <c r="DC111" s="232"/>
      <c r="DD111" s="232"/>
      <c r="DE111" s="232"/>
      <c r="DF111" s="232"/>
      <c r="DG111" s="232"/>
      <c r="DH111" s="232"/>
      <c r="DI111" s="232"/>
      <c r="DJ111" s="233"/>
    </row>
    <row r="112" spans="1:114" ht="14.25" customHeight="1">
      <c r="A112" s="228" t="s">
        <v>210</v>
      </c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30"/>
      <c r="BF112" s="109" t="s">
        <v>75</v>
      </c>
      <c r="BG112" s="128" t="s">
        <v>62</v>
      </c>
      <c r="BH112" s="164" t="s">
        <v>583</v>
      </c>
      <c r="BI112" s="110" t="s">
        <v>239</v>
      </c>
      <c r="BJ112" s="116" t="s">
        <v>171</v>
      </c>
      <c r="BK112" s="231">
        <v>644160</v>
      </c>
      <c r="BL112" s="231"/>
      <c r="BM112" s="231"/>
      <c r="BN112" s="231"/>
      <c r="BO112" s="231"/>
      <c r="BP112" s="231"/>
      <c r="BQ112" s="231"/>
      <c r="BR112" s="231"/>
      <c r="BS112" s="231"/>
      <c r="BT112" s="231"/>
      <c r="BU112" s="231"/>
      <c r="BV112" s="231"/>
      <c r="BW112" s="231"/>
      <c r="BX112" s="231"/>
      <c r="BY112" s="231"/>
      <c r="BZ112" s="231"/>
      <c r="CA112" s="231"/>
      <c r="CB112" s="231"/>
      <c r="CC112" s="231"/>
      <c r="CD112" s="231"/>
      <c r="CE112" s="231"/>
      <c r="CF112" s="231"/>
      <c r="CG112" s="231"/>
      <c r="CH112" s="231"/>
      <c r="CI112" s="231"/>
      <c r="CJ112" s="231"/>
      <c r="CK112" s="231"/>
      <c r="CL112" s="231"/>
      <c r="CM112" s="231"/>
      <c r="CN112" s="231"/>
      <c r="CO112" s="231"/>
      <c r="CP112" s="231"/>
      <c r="CQ112" s="231"/>
      <c r="CR112" s="231"/>
      <c r="CS112" s="231"/>
      <c r="CT112" s="231"/>
      <c r="CU112" s="231"/>
      <c r="CV112" s="231"/>
      <c r="CW112" s="231"/>
      <c r="CX112" s="232" t="s">
        <v>36</v>
      </c>
      <c r="CY112" s="232"/>
      <c r="CZ112" s="232"/>
      <c r="DA112" s="232"/>
      <c r="DB112" s="232"/>
      <c r="DC112" s="232"/>
      <c r="DD112" s="232"/>
      <c r="DE112" s="232"/>
      <c r="DF112" s="232"/>
      <c r="DG112" s="232"/>
      <c r="DH112" s="232"/>
      <c r="DI112" s="232"/>
      <c r="DJ112" s="233"/>
    </row>
    <row r="113" spans="1:114" ht="14.25" customHeight="1">
      <c r="A113" s="228" t="s">
        <v>210</v>
      </c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30"/>
      <c r="BF113" s="109" t="s">
        <v>211</v>
      </c>
      <c r="BG113" s="128" t="s">
        <v>64</v>
      </c>
      <c r="BH113" s="164" t="s">
        <v>583</v>
      </c>
      <c r="BI113" s="110" t="s">
        <v>239</v>
      </c>
      <c r="BJ113" s="116" t="s">
        <v>174</v>
      </c>
      <c r="BK113" s="231">
        <v>194536.32</v>
      </c>
      <c r="BL113" s="231"/>
      <c r="BM113" s="231"/>
      <c r="BN113" s="231"/>
      <c r="BO113" s="231"/>
      <c r="BP113" s="231"/>
      <c r="BQ113" s="231"/>
      <c r="BR113" s="231"/>
      <c r="BS113" s="231"/>
      <c r="BT113" s="231"/>
      <c r="BU113" s="231"/>
      <c r="BV113" s="231"/>
      <c r="BW113" s="231"/>
      <c r="BX113" s="231"/>
      <c r="BY113" s="231"/>
      <c r="BZ113" s="231"/>
      <c r="CA113" s="231"/>
      <c r="CB113" s="231"/>
      <c r="CC113" s="231"/>
      <c r="CD113" s="231"/>
      <c r="CE113" s="231"/>
      <c r="CF113" s="231"/>
      <c r="CG113" s="231"/>
      <c r="CH113" s="231"/>
      <c r="CI113" s="231"/>
      <c r="CJ113" s="231"/>
      <c r="CK113" s="231"/>
      <c r="CL113" s="231"/>
      <c r="CM113" s="231"/>
      <c r="CN113" s="231"/>
      <c r="CO113" s="231"/>
      <c r="CP113" s="231"/>
      <c r="CQ113" s="231"/>
      <c r="CR113" s="231"/>
      <c r="CS113" s="231"/>
      <c r="CT113" s="231"/>
      <c r="CU113" s="231"/>
      <c r="CV113" s="231"/>
      <c r="CW113" s="231"/>
      <c r="CX113" s="232" t="s">
        <v>36</v>
      </c>
      <c r="CY113" s="232"/>
      <c r="CZ113" s="232"/>
      <c r="DA113" s="232"/>
      <c r="DB113" s="232"/>
      <c r="DC113" s="232"/>
      <c r="DD113" s="232"/>
      <c r="DE113" s="232"/>
      <c r="DF113" s="232"/>
      <c r="DG113" s="232"/>
      <c r="DH113" s="232"/>
      <c r="DI113" s="232"/>
      <c r="DJ113" s="233"/>
    </row>
    <row r="114" spans="1:114" ht="14.25" customHeight="1">
      <c r="A114" s="228" t="s">
        <v>210</v>
      </c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30"/>
      <c r="BF114" s="109" t="s">
        <v>212</v>
      </c>
      <c r="BG114" s="128" t="s">
        <v>80</v>
      </c>
      <c r="BH114" s="164" t="s">
        <v>583</v>
      </c>
      <c r="BI114" s="110" t="s">
        <v>239</v>
      </c>
      <c r="BJ114" s="116" t="s">
        <v>177</v>
      </c>
      <c r="BK114" s="231">
        <v>52000</v>
      </c>
      <c r="BL114" s="231"/>
      <c r="BM114" s="231"/>
      <c r="BN114" s="231"/>
      <c r="BO114" s="231"/>
      <c r="BP114" s="231"/>
      <c r="BQ114" s="231"/>
      <c r="BR114" s="231"/>
      <c r="BS114" s="231"/>
      <c r="BT114" s="231"/>
      <c r="BU114" s="231"/>
      <c r="BV114" s="231"/>
      <c r="BW114" s="231"/>
      <c r="BX114" s="231"/>
      <c r="BY114" s="231"/>
      <c r="BZ114" s="231"/>
      <c r="CA114" s="231"/>
      <c r="CB114" s="231"/>
      <c r="CC114" s="231"/>
      <c r="CD114" s="231"/>
      <c r="CE114" s="231"/>
      <c r="CF114" s="231"/>
      <c r="CG114" s="231"/>
      <c r="CH114" s="231"/>
      <c r="CI114" s="231"/>
      <c r="CJ114" s="231"/>
      <c r="CK114" s="231"/>
      <c r="CL114" s="231"/>
      <c r="CM114" s="231"/>
      <c r="CN114" s="231"/>
      <c r="CO114" s="231"/>
      <c r="CP114" s="231"/>
      <c r="CQ114" s="231"/>
      <c r="CR114" s="231"/>
      <c r="CS114" s="231"/>
      <c r="CT114" s="231"/>
      <c r="CU114" s="231"/>
      <c r="CV114" s="231"/>
      <c r="CW114" s="231"/>
      <c r="CX114" s="232" t="s">
        <v>36</v>
      </c>
      <c r="CY114" s="232"/>
      <c r="CZ114" s="232"/>
      <c r="DA114" s="232"/>
      <c r="DB114" s="232"/>
      <c r="DC114" s="232"/>
      <c r="DD114" s="232"/>
      <c r="DE114" s="232"/>
      <c r="DF114" s="232"/>
      <c r="DG114" s="232"/>
      <c r="DH114" s="232"/>
      <c r="DI114" s="232"/>
      <c r="DJ114" s="233"/>
    </row>
    <row r="115" spans="1:114" ht="14.25" customHeight="1">
      <c r="A115" s="228" t="s">
        <v>210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30"/>
      <c r="BF115" s="109" t="s">
        <v>212</v>
      </c>
      <c r="BG115" s="128" t="s">
        <v>80</v>
      </c>
      <c r="BH115" s="164" t="s">
        <v>583</v>
      </c>
      <c r="BI115" s="110" t="s">
        <v>239</v>
      </c>
      <c r="BJ115" s="226" t="s">
        <v>173</v>
      </c>
      <c r="BK115" s="231">
        <v>20000</v>
      </c>
      <c r="BL115" s="231"/>
      <c r="BM115" s="231"/>
      <c r="BN115" s="231"/>
      <c r="BO115" s="231"/>
      <c r="BP115" s="231"/>
      <c r="BQ115" s="231"/>
      <c r="BR115" s="231"/>
      <c r="BS115" s="231"/>
      <c r="BT115" s="231"/>
      <c r="BU115" s="231"/>
      <c r="BV115" s="231"/>
      <c r="BW115" s="231"/>
      <c r="BX115" s="231"/>
      <c r="BY115" s="231"/>
      <c r="BZ115" s="231"/>
      <c r="CA115" s="231"/>
      <c r="CB115" s="231"/>
      <c r="CC115" s="231"/>
      <c r="CD115" s="231"/>
      <c r="CE115" s="231"/>
      <c r="CF115" s="231"/>
      <c r="CG115" s="231"/>
      <c r="CH115" s="231"/>
      <c r="CI115" s="231"/>
      <c r="CJ115" s="231"/>
      <c r="CK115" s="231"/>
      <c r="CL115" s="231"/>
      <c r="CM115" s="231"/>
      <c r="CN115" s="231"/>
      <c r="CO115" s="231"/>
      <c r="CP115" s="231"/>
      <c r="CQ115" s="231"/>
      <c r="CR115" s="231"/>
      <c r="CS115" s="231"/>
      <c r="CT115" s="231"/>
      <c r="CU115" s="231"/>
      <c r="CV115" s="231"/>
      <c r="CW115" s="231"/>
      <c r="CX115" s="232" t="s">
        <v>36</v>
      </c>
      <c r="CY115" s="232"/>
      <c r="CZ115" s="232"/>
      <c r="DA115" s="232"/>
      <c r="DB115" s="232"/>
      <c r="DC115" s="232"/>
      <c r="DD115" s="232"/>
      <c r="DE115" s="232"/>
      <c r="DF115" s="232"/>
      <c r="DG115" s="232"/>
      <c r="DH115" s="232"/>
      <c r="DI115" s="232"/>
      <c r="DJ115" s="233"/>
    </row>
    <row r="116" spans="1:114" ht="14.25" customHeight="1">
      <c r="A116" s="228" t="s">
        <v>210</v>
      </c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30"/>
      <c r="BF116" s="109" t="s">
        <v>213</v>
      </c>
      <c r="BG116" s="128" t="s">
        <v>80</v>
      </c>
      <c r="BH116" s="164" t="s">
        <v>583</v>
      </c>
      <c r="BI116" s="110" t="s">
        <v>239</v>
      </c>
      <c r="BJ116" s="177" t="s">
        <v>178</v>
      </c>
      <c r="BK116" s="231">
        <v>110000</v>
      </c>
      <c r="BL116" s="231"/>
      <c r="BM116" s="231"/>
      <c r="BN116" s="231"/>
      <c r="BO116" s="231"/>
      <c r="BP116" s="231"/>
      <c r="BQ116" s="231"/>
      <c r="BR116" s="231"/>
      <c r="BS116" s="231"/>
      <c r="BT116" s="231"/>
      <c r="BU116" s="231"/>
      <c r="BV116" s="231"/>
      <c r="BW116" s="231"/>
      <c r="BX116" s="231"/>
      <c r="BY116" s="231"/>
      <c r="BZ116" s="231"/>
      <c r="CA116" s="231"/>
      <c r="CB116" s="231"/>
      <c r="CC116" s="231"/>
      <c r="CD116" s="231"/>
      <c r="CE116" s="231"/>
      <c r="CF116" s="231"/>
      <c r="CG116" s="231"/>
      <c r="CH116" s="231"/>
      <c r="CI116" s="231"/>
      <c r="CJ116" s="231"/>
      <c r="CK116" s="231"/>
      <c r="CL116" s="231"/>
      <c r="CM116" s="231"/>
      <c r="CN116" s="231"/>
      <c r="CO116" s="231"/>
      <c r="CP116" s="231"/>
      <c r="CQ116" s="231"/>
      <c r="CR116" s="231"/>
      <c r="CS116" s="231"/>
      <c r="CT116" s="231"/>
      <c r="CU116" s="231"/>
      <c r="CV116" s="231"/>
      <c r="CW116" s="231"/>
      <c r="CX116" s="232" t="s">
        <v>36</v>
      </c>
      <c r="CY116" s="232"/>
      <c r="CZ116" s="232"/>
      <c r="DA116" s="232"/>
      <c r="DB116" s="232"/>
      <c r="DC116" s="232"/>
      <c r="DD116" s="232"/>
      <c r="DE116" s="232"/>
      <c r="DF116" s="232"/>
      <c r="DG116" s="232"/>
      <c r="DH116" s="232"/>
      <c r="DI116" s="232"/>
      <c r="DJ116" s="233"/>
    </row>
    <row r="117" spans="1:114" ht="14.25" customHeight="1">
      <c r="A117" s="228" t="s">
        <v>210</v>
      </c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30"/>
      <c r="BF117" s="109" t="s">
        <v>214</v>
      </c>
      <c r="BG117" s="128" t="s">
        <v>80</v>
      </c>
      <c r="BH117" s="164" t="s">
        <v>583</v>
      </c>
      <c r="BI117" s="110" t="s">
        <v>239</v>
      </c>
      <c r="BJ117" s="116" t="s">
        <v>560</v>
      </c>
      <c r="BK117" s="231">
        <v>30000</v>
      </c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2" t="s">
        <v>36</v>
      </c>
      <c r="CY117" s="232"/>
      <c r="CZ117" s="232"/>
      <c r="DA117" s="232"/>
      <c r="DB117" s="232"/>
      <c r="DC117" s="232"/>
      <c r="DD117" s="232"/>
      <c r="DE117" s="232"/>
      <c r="DF117" s="232"/>
      <c r="DG117" s="232"/>
      <c r="DH117" s="232"/>
      <c r="DI117" s="232"/>
      <c r="DJ117" s="233"/>
    </row>
    <row r="118" spans="1:114" ht="14.25" customHeight="1">
      <c r="A118" s="228" t="s">
        <v>210</v>
      </c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30"/>
      <c r="BF118" s="109" t="s">
        <v>215</v>
      </c>
      <c r="BG118" s="128" t="s">
        <v>80</v>
      </c>
      <c r="BH118" s="164" t="s">
        <v>583</v>
      </c>
      <c r="BI118" s="110" t="s">
        <v>239</v>
      </c>
      <c r="BJ118" s="132" t="s">
        <v>189</v>
      </c>
      <c r="BK118" s="231">
        <v>60000</v>
      </c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31"/>
      <c r="BW118" s="231"/>
      <c r="BX118" s="231"/>
      <c r="BY118" s="231"/>
      <c r="BZ118" s="231"/>
      <c r="CA118" s="231"/>
      <c r="CB118" s="231"/>
      <c r="CC118" s="231"/>
      <c r="CD118" s="231"/>
      <c r="CE118" s="231"/>
      <c r="CF118" s="231"/>
      <c r="CG118" s="231"/>
      <c r="CH118" s="231"/>
      <c r="CI118" s="231"/>
      <c r="CJ118" s="231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1"/>
      <c r="CV118" s="231"/>
      <c r="CW118" s="231"/>
      <c r="CX118" s="232" t="s">
        <v>36</v>
      </c>
      <c r="CY118" s="232"/>
      <c r="CZ118" s="232"/>
      <c r="DA118" s="232"/>
      <c r="DB118" s="232"/>
      <c r="DC118" s="232"/>
      <c r="DD118" s="232"/>
      <c r="DE118" s="232"/>
      <c r="DF118" s="232"/>
      <c r="DG118" s="232"/>
      <c r="DH118" s="232"/>
      <c r="DI118" s="232"/>
      <c r="DJ118" s="233"/>
    </row>
    <row r="119" spans="1:114" ht="14.25" customHeight="1">
      <c r="A119" s="228" t="s">
        <v>210</v>
      </c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30"/>
      <c r="BF119" s="109" t="s">
        <v>215</v>
      </c>
      <c r="BG119" s="128" t="s">
        <v>80</v>
      </c>
      <c r="BH119" s="164" t="s">
        <v>583</v>
      </c>
      <c r="BI119" s="110" t="s">
        <v>239</v>
      </c>
      <c r="BJ119" s="116" t="s">
        <v>179</v>
      </c>
      <c r="BK119" s="231">
        <v>176852.23</v>
      </c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2" t="s">
        <v>36</v>
      </c>
      <c r="CY119" s="232"/>
      <c r="CZ119" s="232"/>
      <c r="DA119" s="232"/>
      <c r="DB119" s="232"/>
      <c r="DC119" s="232"/>
      <c r="DD119" s="232"/>
      <c r="DE119" s="232"/>
      <c r="DF119" s="232"/>
      <c r="DG119" s="232"/>
      <c r="DH119" s="232"/>
      <c r="DI119" s="232"/>
      <c r="DJ119" s="233"/>
    </row>
    <row r="120" spans="1:114" ht="14.25" customHeight="1">
      <c r="A120" s="365" t="s">
        <v>216</v>
      </c>
      <c r="B120" s="366"/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  <c r="AL120" s="366"/>
      <c r="AM120" s="366"/>
      <c r="AN120" s="366"/>
      <c r="AO120" s="366"/>
      <c r="AP120" s="366"/>
      <c r="AQ120" s="366"/>
      <c r="AR120" s="366"/>
      <c r="AS120" s="366"/>
      <c r="AT120" s="366"/>
      <c r="AU120" s="366"/>
      <c r="AV120" s="366"/>
      <c r="AW120" s="366"/>
      <c r="AX120" s="366"/>
      <c r="AY120" s="366"/>
      <c r="AZ120" s="366"/>
      <c r="BA120" s="366"/>
      <c r="BB120" s="366"/>
      <c r="BC120" s="366"/>
      <c r="BD120" s="366"/>
      <c r="BE120" s="367"/>
      <c r="BF120" s="112" t="s">
        <v>76</v>
      </c>
      <c r="BG120" s="130" t="s">
        <v>36</v>
      </c>
      <c r="BH120" s="123"/>
      <c r="BI120" s="113"/>
      <c r="BJ120" s="123" t="s">
        <v>36</v>
      </c>
      <c r="BK120" s="237">
        <f>SUM(BK121:BW122)</f>
        <v>3702292.64</v>
      </c>
      <c r="BL120" s="237"/>
      <c r="BM120" s="237"/>
      <c r="BN120" s="237"/>
      <c r="BO120" s="237"/>
      <c r="BP120" s="237"/>
      <c r="BQ120" s="237"/>
      <c r="BR120" s="237"/>
      <c r="BS120" s="237"/>
      <c r="BT120" s="237"/>
      <c r="BU120" s="237"/>
      <c r="BV120" s="237"/>
      <c r="BW120" s="237"/>
      <c r="BX120" s="237">
        <f>SUM(BX121:CJ122)</f>
        <v>0</v>
      </c>
      <c r="BY120" s="237"/>
      <c r="BZ120" s="237"/>
      <c r="CA120" s="237"/>
      <c r="CB120" s="237"/>
      <c r="CC120" s="237"/>
      <c r="CD120" s="237"/>
      <c r="CE120" s="237"/>
      <c r="CF120" s="237"/>
      <c r="CG120" s="237"/>
      <c r="CH120" s="237"/>
      <c r="CI120" s="237"/>
      <c r="CJ120" s="237"/>
      <c r="CK120" s="237">
        <f>SUM(CK121:CW122)</f>
        <v>0</v>
      </c>
      <c r="CL120" s="237"/>
      <c r="CM120" s="237"/>
      <c r="CN120" s="237"/>
      <c r="CO120" s="237"/>
      <c r="CP120" s="237"/>
      <c r="CQ120" s="237"/>
      <c r="CR120" s="237"/>
      <c r="CS120" s="237"/>
      <c r="CT120" s="237"/>
      <c r="CU120" s="237"/>
      <c r="CV120" s="237"/>
      <c r="CW120" s="237"/>
      <c r="CX120" s="245" t="s">
        <v>36</v>
      </c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6"/>
    </row>
    <row r="121" spans="1:114" ht="14.25" customHeight="1">
      <c r="A121" s="228" t="s">
        <v>216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30"/>
      <c r="BF121" s="109" t="s">
        <v>217</v>
      </c>
      <c r="BG121" s="128" t="s">
        <v>80</v>
      </c>
      <c r="BH121" s="116"/>
      <c r="BI121" s="110" t="s">
        <v>239</v>
      </c>
      <c r="BJ121" s="116" t="s">
        <v>173</v>
      </c>
      <c r="BK121" s="231"/>
      <c r="BL121" s="231"/>
      <c r="BM121" s="231"/>
      <c r="BN121" s="231"/>
      <c r="BO121" s="231"/>
      <c r="BP121" s="231"/>
      <c r="BQ121" s="231"/>
      <c r="BR121" s="231"/>
      <c r="BS121" s="231"/>
      <c r="BT121" s="231"/>
      <c r="BU121" s="231"/>
      <c r="BV121" s="231"/>
      <c r="BW121" s="231"/>
      <c r="BX121" s="231"/>
      <c r="BY121" s="231"/>
      <c r="BZ121" s="231"/>
      <c r="CA121" s="231"/>
      <c r="CB121" s="231"/>
      <c r="CC121" s="231"/>
      <c r="CD121" s="231"/>
      <c r="CE121" s="231"/>
      <c r="CF121" s="231"/>
      <c r="CG121" s="231"/>
      <c r="CH121" s="231"/>
      <c r="CI121" s="231"/>
      <c r="CJ121" s="231"/>
      <c r="CK121" s="231"/>
      <c r="CL121" s="231"/>
      <c r="CM121" s="231"/>
      <c r="CN121" s="231"/>
      <c r="CO121" s="231"/>
      <c r="CP121" s="231"/>
      <c r="CQ121" s="231"/>
      <c r="CR121" s="231"/>
      <c r="CS121" s="231"/>
      <c r="CT121" s="231"/>
      <c r="CU121" s="231"/>
      <c r="CV121" s="231"/>
      <c r="CW121" s="231"/>
      <c r="CX121" s="232" t="s">
        <v>36</v>
      </c>
      <c r="CY121" s="232"/>
      <c r="CZ121" s="232"/>
      <c r="DA121" s="232"/>
      <c r="DB121" s="232"/>
      <c r="DC121" s="232"/>
      <c r="DD121" s="232"/>
      <c r="DE121" s="232"/>
      <c r="DF121" s="232"/>
      <c r="DG121" s="232"/>
      <c r="DH121" s="232"/>
      <c r="DI121" s="232"/>
      <c r="DJ121" s="233"/>
    </row>
    <row r="122" spans="1:114" ht="14.25" customHeight="1">
      <c r="A122" s="228" t="s">
        <v>216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30"/>
      <c r="BF122" s="109" t="s">
        <v>218</v>
      </c>
      <c r="BG122" s="128" t="s">
        <v>80</v>
      </c>
      <c r="BH122" s="164" t="s">
        <v>589</v>
      </c>
      <c r="BI122" s="110" t="s">
        <v>239</v>
      </c>
      <c r="BJ122" s="116" t="s">
        <v>188</v>
      </c>
      <c r="BK122" s="231">
        <v>3702292.64</v>
      </c>
      <c r="BL122" s="231"/>
      <c r="BM122" s="231"/>
      <c r="BN122" s="231"/>
      <c r="BO122" s="231"/>
      <c r="BP122" s="231"/>
      <c r="BQ122" s="231"/>
      <c r="BR122" s="231"/>
      <c r="BS122" s="231"/>
      <c r="BT122" s="231"/>
      <c r="BU122" s="231"/>
      <c r="BV122" s="231"/>
      <c r="BW122" s="231"/>
      <c r="BX122" s="231"/>
      <c r="BY122" s="231"/>
      <c r="BZ122" s="231"/>
      <c r="CA122" s="231"/>
      <c r="CB122" s="231"/>
      <c r="CC122" s="231"/>
      <c r="CD122" s="231"/>
      <c r="CE122" s="231"/>
      <c r="CF122" s="231"/>
      <c r="CG122" s="231"/>
      <c r="CH122" s="231"/>
      <c r="CI122" s="231"/>
      <c r="CJ122" s="231"/>
      <c r="CK122" s="231"/>
      <c r="CL122" s="231"/>
      <c r="CM122" s="231"/>
      <c r="CN122" s="231"/>
      <c r="CO122" s="231"/>
      <c r="CP122" s="231"/>
      <c r="CQ122" s="231"/>
      <c r="CR122" s="231"/>
      <c r="CS122" s="231"/>
      <c r="CT122" s="231"/>
      <c r="CU122" s="231"/>
      <c r="CV122" s="231"/>
      <c r="CW122" s="231"/>
      <c r="CX122" s="232" t="s">
        <v>36</v>
      </c>
      <c r="CY122" s="232"/>
      <c r="CZ122" s="232"/>
      <c r="DA122" s="232"/>
      <c r="DB122" s="232"/>
      <c r="DC122" s="232"/>
      <c r="DD122" s="232"/>
      <c r="DE122" s="232"/>
      <c r="DF122" s="232"/>
      <c r="DG122" s="232"/>
      <c r="DH122" s="232"/>
      <c r="DI122" s="232"/>
      <c r="DJ122" s="233"/>
    </row>
    <row r="123" spans="1:114" ht="14.25" customHeight="1">
      <c r="A123" s="365" t="s">
        <v>219</v>
      </c>
      <c r="B123" s="366"/>
      <c r="C123" s="366"/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  <c r="AL123" s="366"/>
      <c r="AM123" s="366"/>
      <c r="AN123" s="366"/>
      <c r="AO123" s="366"/>
      <c r="AP123" s="366"/>
      <c r="AQ123" s="366"/>
      <c r="AR123" s="366"/>
      <c r="AS123" s="366"/>
      <c r="AT123" s="366"/>
      <c r="AU123" s="366"/>
      <c r="AV123" s="366"/>
      <c r="AW123" s="366"/>
      <c r="AX123" s="366"/>
      <c r="AY123" s="366"/>
      <c r="AZ123" s="366"/>
      <c r="BA123" s="366"/>
      <c r="BB123" s="366"/>
      <c r="BC123" s="366"/>
      <c r="BD123" s="366"/>
      <c r="BE123" s="367"/>
      <c r="BF123" s="112" t="s">
        <v>77</v>
      </c>
      <c r="BG123" s="130" t="s">
        <v>36</v>
      </c>
      <c r="BH123" s="116"/>
      <c r="BI123" s="110"/>
      <c r="BJ123" s="116"/>
      <c r="BK123" s="237">
        <f>SUM(BK124:BW127)</f>
        <v>30235.36</v>
      </c>
      <c r="BL123" s="237"/>
      <c r="BM123" s="237"/>
      <c r="BN123" s="237"/>
      <c r="BO123" s="237"/>
      <c r="BP123" s="237"/>
      <c r="BQ123" s="237"/>
      <c r="BR123" s="237"/>
      <c r="BS123" s="237"/>
      <c r="BT123" s="237"/>
      <c r="BU123" s="237"/>
      <c r="BV123" s="237"/>
      <c r="BW123" s="237"/>
      <c r="BX123" s="237">
        <f>SUM(BX124:CJ127)</f>
        <v>0</v>
      </c>
      <c r="BY123" s="237"/>
      <c r="BZ123" s="237"/>
      <c r="CA123" s="237"/>
      <c r="CB123" s="237"/>
      <c r="CC123" s="237"/>
      <c r="CD123" s="237"/>
      <c r="CE123" s="237"/>
      <c r="CF123" s="237"/>
      <c r="CG123" s="237"/>
      <c r="CH123" s="237"/>
      <c r="CI123" s="237"/>
      <c r="CJ123" s="237"/>
      <c r="CK123" s="237">
        <f>SUM(CK124:CW127)</f>
        <v>0</v>
      </c>
      <c r="CL123" s="237"/>
      <c r="CM123" s="237"/>
      <c r="CN123" s="237"/>
      <c r="CO123" s="237"/>
      <c r="CP123" s="237"/>
      <c r="CQ123" s="237"/>
      <c r="CR123" s="237"/>
      <c r="CS123" s="237"/>
      <c r="CT123" s="237"/>
      <c r="CU123" s="237"/>
      <c r="CV123" s="237"/>
      <c r="CW123" s="237"/>
      <c r="CX123" s="245" t="s">
        <v>36</v>
      </c>
      <c r="CY123" s="245"/>
      <c r="CZ123" s="245"/>
      <c r="DA123" s="245"/>
      <c r="DB123" s="245"/>
      <c r="DC123" s="245"/>
      <c r="DD123" s="245"/>
      <c r="DE123" s="245"/>
      <c r="DF123" s="245"/>
      <c r="DG123" s="245"/>
      <c r="DH123" s="245"/>
      <c r="DI123" s="245"/>
      <c r="DJ123" s="246"/>
    </row>
    <row r="124" spans="1:114" ht="14.25" customHeight="1">
      <c r="A124" s="228" t="s">
        <v>219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30"/>
      <c r="BF124" s="109" t="s">
        <v>78</v>
      </c>
      <c r="BG124" s="128" t="s">
        <v>80</v>
      </c>
      <c r="BH124" s="164" t="s">
        <v>590</v>
      </c>
      <c r="BI124" s="110" t="s">
        <v>239</v>
      </c>
      <c r="BJ124" s="116" t="s">
        <v>177</v>
      </c>
      <c r="BK124" s="231">
        <v>0</v>
      </c>
      <c r="BL124" s="231"/>
      <c r="BM124" s="231"/>
      <c r="BN124" s="231"/>
      <c r="BO124" s="231"/>
      <c r="BP124" s="231"/>
      <c r="BQ124" s="231"/>
      <c r="BR124" s="231"/>
      <c r="BS124" s="231"/>
      <c r="BT124" s="231"/>
      <c r="BU124" s="231"/>
      <c r="BV124" s="231"/>
      <c r="BW124" s="231"/>
      <c r="BX124" s="231"/>
      <c r="BY124" s="231"/>
      <c r="BZ124" s="231"/>
      <c r="CA124" s="231"/>
      <c r="CB124" s="231"/>
      <c r="CC124" s="231"/>
      <c r="CD124" s="231"/>
      <c r="CE124" s="231"/>
      <c r="CF124" s="231"/>
      <c r="CG124" s="231"/>
      <c r="CH124" s="231"/>
      <c r="CI124" s="231"/>
      <c r="CJ124" s="231"/>
      <c r="CK124" s="231"/>
      <c r="CL124" s="231"/>
      <c r="CM124" s="231"/>
      <c r="CN124" s="231"/>
      <c r="CO124" s="231"/>
      <c r="CP124" s="231"/>
      <c r="CQ124" s="231"/>
      <c r="CR124" s="231"/>
      <c r="CS124" s="231"/>
      <c r="CT124" s="231"/>
      <c r="CU124" s="231"/>
      <c r="CV124" s="231"/>
      <c r="CW124" s="231"/>
      <c r="CX124" s="232" t="s">
        <v>36</v>
      </c>
      <c r="CY124" s="232"/>
      <c r="CZ124" s="232"/>
      <c r="DA124" s="232"/>
      <c r="DB124" s="232"/>
      <c r="DC124" s="232"/>
      <c r="DD124" s="232"/>
      <c r="DE124" s="232"/>
      <c r="DF124" s="232"/>
      <c r="DG124" s="232"/>
      <c r="DH124" s="232"/>
      <c r="DI124" s="232"/>
      <c r="DJ124" s="233"/>
    </row>
    <row r="125" spans="1:114" ht="14.25" customHeight="1">
      <c r="A125" s="228" t="s">
        <v>219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30"/>
      <c r="BF125" s="109" t="s">
        <v>220</v>
      </c>
      <c r="BG125" s="128" t="s">
        <v>80</v>
      </c>
      <c r="BH125" s="164" t="s">
        <v>590</v>
      </c>
      <c r="BI125" s="110" t="s">
        <v>239</v>
      </c>
      <c r="BJ125" s="116" t="s">
        <v>560</v>
      </c>
      <c r="BK125" s="231">
        <v>0</v>
      </c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2" t="s">
        <v>36</v>
      </c>
      <c r="CY125" s="232"/>
      <c r="CZ125" s="232"/>
      <c r="DA125" s="232"/>
      <c r="DB125" s="232"/>
      <c r="DC125" s="232"/>
      <c r="DD125" s="232"/>
      <c r="DE125" s="232"/>
      <c r="DF125" s="232"/>
      <c r="DG125" s="232"/>
      <c r="DH125" s="232"/>
      <c r="DI125" s="232"/>
      <c r="DJ125" s="233"/>
    </row>
    <row r="126" spans="1:114" ht="14.25" customHeight="1">
      <c r="A126" s="228" t="s">
        <v>219</v>
      </c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30"/>
      <c r="BF126" s="109" t="s">
        <v>221</v>
      </c>
      <c r="BG126" s="128" t="s">
        <v>80</v>
      </c>
      <c r="BH126" s="164" t="s">
        <v>590</v>
      </c>
      <c r="BI126" s="110" t="s">
        <v>239</v>
      </c>
      <c r="BJ126" s="116" t="s">
        <v>178</v>
      </c>
      <c r="BK126" s="231">
        <v>0</v>
      </c>
      <c r="BL126" s="231"/>
      <c r="BM126" s="231"/>
      <c r="BN126" s="231"/>
      <c r="BO126" s="231"/>
      <c r="BP126" s="231"/>
      <c r="BQ126" s="231"/>
      <c r="BR126" s="231"/>
      <c r="BS126" s="231"/>
      <c r="BT126" s="231"/>
      <c r="BU126" s="231"/>
      <c r="BV126" s="231"/>
      <c r="BW126" s="231"/>
      <c r="BX126" s="231"/>
      <c r="BY126" s="231"/>
      <c r="BZ126" s="231"/>
      <c r="CA126" s="231"/>
      <c r="CB126" s="231"/>
      <c r="CC126" s="231"/>
      <c r="CD126" s="231"/>
      <c r="CE126" s="231"/>
      <c r="CF126" s="231"/>
      <c r="CG126" s="231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  <c r="CW126" s="231"/>
      <c r="CX126" s="232" t="s">
        <v>36</v>
      </c>
      <c r="CY126" s="232"/>
      <c r="CZ126" s="232"/>
      <c r="DA126" s="232"/>
      <c r="DB126" s="232"/>
      <c r="DC126" s="232"/>
      <c r="DD126" s="232"/>
      <c r="DE126" s="232"/>
      <c r="DF126" s="232"/>
      <c r="DG126" s="232"/>
      <c r="DH126" s="232"/>
      <c r="DI126" s="232"/>
      <c r="DJ126" s="233"/>
    </row>
    <row r="127" spans="1:114" ht="14.25" customHeight="1">
      <c r="A127" s="228" t="s">
        <v>219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30"/>
      <c r="BF127" s="109" t="s">
        <v>222</v>
      </c>
      <c r="BG127" s="128" t="s">
        <v>80</v>
      </c>
      <c r="BH127" s="164" t="s">
        <v>590</v>
      </c>
      <c r="BI127" s="110" t="s">
        <v>239</v>
      </c>
      <c r="BJ127" s="116" t="s">
        <v>179</v>
      </c>
      <c r="BK127" s="231">
        <v>30235.36</v>
      </c>
      <c r="BL127" s="231"/>
      <c r="BM127" s="231"/>
      <c r="BN127" s="231"/>
      <c r="BO127" s="231"/>
      <c r="BP127" s="231"/>
      <c r="BQ127" s="231"/>
      <c r="BR127" s="231"/>
      <c r="BS127" s="231"/>
      <c r="BT127" s="231"/>
      <c r="BU127" s="231"/>
      <c r="BV127" s="231"/>
      <c r="BW127" s="231"/>
      <c r="BX127" s="231"/>
      <c r="BY127" s="231"/>
      <c r="BZ127" s="231"/>
      <c r="CA127" s="231"/>
      <c r="CB127" s="231"/>
      <c r="CC127" s="231"/>
      <c r="CD127" s="231"/>
      <c r="CE127" s="231"/>
      <c r="CF127" s="231"/>
      <c r="CG127" s="231"/>
      <c r="CH127" s="231"/>
      <c r="CI127" s="231"/>
      <c r="CJ127" s="231"/>
      <c r="CK127" s="231"/>
      <c r="CL127" s="231"/>
      <c r="CM127" s="231"/>
      <c r="CN127" s="231"/>
      <c r="CO127" s="231"/>
      <c r="CP127" s="231"/>
      <c r="CQ127" s="231"/>
      <c r="CR127" s="231"/>
      <c r="CS127" s="231"/>
      <c r="CT127" s="231"/>
      <c r="CU127" s="231"/>
      <c r="CV127" s="231"/>
      <c r="CW127" s="231"/>
      <c r="CX127" s="232" t="s">
        <v>36</v>
      </c>
      <c r="CY127" s="232"/>
      <c r="CZ127" s="232"/>
      <c r="DA127" s="232"/>
      <c r="DB127" s="232"/>
      <c r="DC127" s="232"/>
      <c r="DD127" s="232"/>
      <c r="DE127" s="232"/>
      <c r="DF127" s="232"/>
      <c r="DG127" s="232"/>
      <c r="DH127" s="232"/>
      <c r="DI127" s="232"/>
      <c r="DJ127" s="233"/>
    </row>
    <row r="128" spans="1:114" ht="14.25" customHeight="1">
      <c r="A128" s="365" t="s">
        <v>223</v>
      </c>
      <c r="B128" s="366"/>
      <c r="C128" s="366"/>
      <c r="D128" s="366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  <c r="AL128" s="366"/>
      <c r="AM128" s="366"/>
      <c r="AN128" s="366"/>
      <c r="AO128" s="366"/>
      <c r="AP128" s="366"/>
      <c r="AQ128" s="366"/>
      <c r="AR128" s="366"/>
      <c r="AS128" s="366"/>
      <c r="AT128" s="366"/>
      <c r="AU128" s="366"/>
      <c r="AV128" s="366"/>
      <c r="AW128" s="366"/>
      <c r="AX128" s="366"/>
      <c r="AY128" s="366"/>
      <c r="AZ128" s="366"/>
      <c r="BA128" s="366"/>
      <c r="BB128" s="366"/>
      <c r="BC128" s="366"/>
      <c r="BD128" s="366"/>
      <c r="BE128" s="367"/>
      <c r="BF128" s="112" t="s">
        <v>224</v>
      </c>
      <c r="BG128" s="130" t="s">
        <v>36</v>
      </c>
      <c r="BH128" s="123"/>
      <c r="BI128" s="110"/>
      <c r="BJ128" s="123" t="s">
        <v>36</v>
      </c>
      <c r="BK128" s="237">
        <f>SUM(BK129:BW132)</f>
        <v>0</v>
      </c>
      <c r="BL128" s="237"/>
      <c r="BM128" s="237"/>
      <c r="BN128" s="237"/>
      <c r="BO128" s="237"/>
      <c r="BP128" s="237"/>
      <c r="BQ128" s="237"/>
      <c r="BR128" s="237"/>
      <c r="BS128" s="237"/>
      <c r="BT128" s="237"/>
      <c r="BU128" s="237"/>
      <c r="BV128" s="237"/>
      <c r="BW128" s="237"/>
      <c r="BX128" s="237">
        <f>SUM(BX129:CJ132)</f>
        <v>0</v>
      </c>
      <c r="BY128" s="237"/>
      <c r="BZ128" s="237"/>
      <c r="CA128" s="237"/>
      <c r="CB128" s="237"/>
      <c r="CC128" s="237"/>
      <c r="CD128" s="237"/>
      <c r="CE128" s="237"/>
      <c r="CF128" s="237"/>
      <c r="CG128" s="237"/>
      <c r="CH128" s="237"/>
      <c r="CI128" s="237"/>
      <c r="CJ128" s="237"/>
      <c r="CK128" s="237">
        <f>SUM(CK129:CW132)</f>
        <v>0</v>
      </c>
      <c r="CL128" s="237"/>
      <c r="CM128" s="237"/>
      <c r="CN128" s="237"/>
      <c r="CO128" s="237"/>
      <c r="CP128" s="237"/>
      <c r="CQ128" s="237"/>
      <c r="CR128" s="237"/>
      <c r="CS128" s="237"/>
      <c r="CT128" s="237"/>
      <c r="CU128" s="237"/>
      <c r="CV128" s="237"/>
      <c r="CW128" s="237"/>
      <c r="CX128" s="245" t="s">
        <v>36</v>
      </c>
      <c r="CY128" s="245"/>
      <c r="CZ128" s="245"/>
      <c r="DA128" s="245"/>
      <c r="DB128" s="245"/>
      <c r="DC128" s="245"/>
      <c r="DD128" s="245"/>
      <c r="DE128" s="245"/>
      <c r="DF128" s="245"/>
      <c r="DG128" s="245"/>
      <c r="DH128" s="245"/>
      <c r="DI128" s="245"/>
      <c r="DJ128" s="246"/>
    </row>
    <row r="129" spans="1:114" ht="14.25" customHeight="1">
      <c r="A129" s="228" t="s">
        <v>223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30"/>
      <c r="BF129" s="109" t="s">
        <v>225</v>
      </c>
      <c r="BG129" s="128" t="s">
        <v>80</v>
      </c>
      <c r="BH129" s="116"/>
      <c r="BI129" s="110" t="s">
        <v>239</v>
      </c>
      <c r="BJ129" s="116" t="s">
        <v>177</v>
      </c>
      <c r="BK129" s="231"/>
      <c r="BL129" s="231"/>
      <c r="BM129" s="231"/>
      <c r="BN129" s="231"/>
      <c r="BO129" s="231"/>
      <c r="BP129" s="231"/>
      <c r="BQ129" s="231"/>
      <c r="BR129" s="231"/>
      <c r="BS129" s="231"/>
      <c r="BT129" s="231"/>
      <c r="BU129" s="231"/>
      <c r="BV129" s="231"/>
      <c r="BW129" s="231"/>
      <c r="BX129" s="231"/>
      <c r="BY129" s="231"/>
      <c r="BZ129" s="231"/>
      <c r="CA129" s="231"/>
      <c r="CB129" s="231"/>
      <c r="CC129" s="231"/>
      <c r="CD129" s="231"/>
      <c r="CE129" s="231"/>
      <c r="CF129" s="231"/>
      <c r="CG129" s="231"/>
      <c r="CH129" s="231"/>
      <c r="CI129" s="231"/>
      <c r="CJ129" s="231"/>
      <c r="CK129" s="231"/>
      <c r="CL129" s="231"/>
      <c r="CM129" s="231"/>
      <c r="CN129" s="231"/>
      <c r="CO129" s="231"/>
      <c r="CP129" s="231"/>
      <c r="CQ129" s="231"/>
      <c r="CR129" s="231"/>
      <c r="CS129" s="231"/>
      <c r="CT129" s="231"/>
      <c r="CU129" s="231"/>
      <c r="CV129" s="231"/>
      <c r="CW129" s="231"/>
      <c r="CX129" s="232" t="s">
        <v>36</v>
      </c>
      <c r="CY129" s="232"/>
      <c r="CZ129" s="232"/>
      <c r="DA129" s="232"/>
      <c r="DB129" s="232"/>
      <c r="DC129" s="232"/>
      <c r="DD129" s="232"/>
      <c r="DE129" s="232"/>
      <c r="DF129" s="232"/>
      <c r="DG129" s="232"/>
      <c r="DH129" s="232"/>
      <c r="DI129" s="232"/>
      <c r="DJ129" s="233"/>
    </row>
    <row r="130" spans="1:114" ht="14.25" customHeight="1">
      <c r="A130" s="228" t="s">
        <v>223</v>
      </c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30"/>
      <c r="BF130" s="109" t="s">
        <v>226</v>
      </c>
      <c r="BG130" s="128" t="s">
        <v>80</v>
      </c>
      <c r="BH130" s="116"/>
      <c r="BI130" s="110" t="s">
        <v>239</v>
      </c>
      <c r="BJ130" s="116" t="s">
        <v>173</v>
      </c>
      <c r="BK130" s="231"/>
      <c r="BL130" s="231"/>
      <c r="BM130" s="231"/>
      <c r="BN130" s="231"/>
      <c r="BO130" s="231"/>
      <c r="BP130" s="231"/>
      <c r="BQ130" s="231"/>
      <c r="BR130" s="231"/>
      <c r="BS130" s="231"/>
      <c r="BT130" s="231"/>
      <c r="BU130" s="231"/>
      <c r="BV130" s="231"/>
      <c r="BW130" s="231"/>
      <c r="BX130" s="231"/>
      <c r="BY130" s="231"/>
      <c r="BZ130" s="231"/>
      <c r="CA130" s="231"/>
      <c r="CB130" s="231"/>
      <c r="CC130" s="231"/>
      <c r="CD130" s="231"/>
      <c r="CE130" s="231"/>
      <c r="CF130" s="231"/>
      <c r="CG130" s="231"/>
      <c r="CH130" s="231"/>
      <c r="CI130" s="231"/>
      <c r="CJ130" s="231"/>
      <c r="CK130" s="231"/>
      <c r="CL130" s="231"/>
      <c r="CM130" s="231"/>
      <c r="CN130" s="231"/>
      <c r="CO130" s="231"/>
      <c r="CP130" s="231"/>
      <c r="CQ130" s="231"/>
      <c r="CR130" s="231"/>
      <c r="CS130" s="231"/>
      <c r="CT130" s="231"/>
      <c r="CU130" s="231"/>
      <c r="CV130" s="231"/>
      <c r="CW130" s="231"/>
      <c r="CX130" s="232" t="s">
        <v>36</v>
      </c>
      <c r="CY130" s="232"/>
      <c r="CZ130" s="232"/>
      <c r="DA130" s="232"/>
      <c r="DB130" s="232"/>
      <c r="DC130" s="232"/>
      <c r="DD130" s="232"/>
      <c r="DE130" s="232"/>
      <c r="DF130" s="232"/>
      <c r="DG130" s="232"/>
      <c r="DH130" s="232"/>
      <c r="DI130" s="232"/>
      <c r="DJ130" s="233"/>
    </row>
    <row r="131" spans="1:114" ht="14.25" customHeight="1">
      <c r="A131" s="228" t="s">
        <v>223</v>
      </c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30"/>
      <c r="BF131" s="109" t="s">
        <v>227</v>
      </c>
      <c r="BG131" s="128" t="s">
        <v>80</v>
      </c>
      <c r="BH131" s="116"/>
      <c r="BI131" s="110" t="s">
        <v>239</v>
      </c>
      <c r="BJ131" s="116" t="s">
        <v>178</v>
      </c>
      <c r="BK131" s="231"/>
      <c r="BL131" s="231"/>
      <c r="BM131" s="231"/>
      <c r="BN131" s="231"/>
      <c r="BO131" s="231"/>
      <c r="BP131" s="231"/>
      <c r="BQ131" s="231"/>
      <c r="BR131" s="231"/>
      <c r="BS131" s="231"/>
      <c r="BT131" s="231"/>
      <c r="BU131" s="231"/>
      <c r="BV131" s="231"/>
      <c r="BW131" s="231"/>
      <c r="BX131" s="231"/>
      <c r="BY131" s="231"/>
      <c r="BZ131" s="231"/>
      <c r="CA131" s="231"/>
      <c r="CB131" s="231"/>
      <c r="CC131" s="231"/>
      <c r="CD131" s="231"/>
      <c r="CE131" s="231"/>
      <c r="CF131" s="231"/>
      <c r="CG131" s="231"/>
      <c r="CH131" s="231"/>
      <c r="CI131" s="231"/>
      <c r="CJ131" s="231"/>
      <c r="CK131" s="231"/>
      <c r="CL131" s="231"/>
      <c r="CM131" s="231"/>
      <c r="CN131" s="231"/>
      <c r="CO131" s="231"/>
      <c r="CP131" s="231"/>
      <c r="CQ131" s="231"/>
      <c r="CR131" s="231"/>
      <c r="CS131" s="231"/>
      <c r="CT131" s="231"/>
      <c r="CU131" s="231"/>
      <c r="CV131" s="231"/>
      <c r="CW131" s="231"/>
      <c r="CX131" s="232" t="s">
        <v>36</v>
      </c>
      <c r="CY131" s="232"/>
      <c r="CZ131" s="232"/>
      <c r="DA131" s="232"/>
      <c r="DB131" s="232"/>
      <c r="DC131" s="232"/>
      <c r="DD131" s="232"/>
      <c r="DE131" s="232"/>
      <c r="DF131" s="232"/>
      <c r="DG131" s="232"/>
      <c r="DH131" s="232"/>
      <c r="DI131" s="232"/>
      <c r="DJ131" s="233"/>
    </row>
    <row r="132" spans="1:114" ht="14.25" customHeight="1">
      <c r="A132" s="228" t="s">
        <v>223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30"/>
      <c r="BF132" s="109" t="s">
        <v>228</v>
      </c>
      <c r="BG132" s="128" t="s">
        <v>80</v>
      </c>
      <c r="BH132" s="116"/>
      <c r="BI132" s="110" t="s">
        <v>239</v>
      </c>
      <c r="BJ132" s="116" t="s">
        <v>179</v>
      </c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31"/>
      <c r="BW132" s="231"/>
      <c r="BX132" s="231"/>
      <c r="BY132" s="231"/>
      <c r="BZ132" s="231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  <c r="CW132" s="231"/>
      <c r="CX132" s="232" t="s">
        <v>36</v>
      </c>
      <c r="CY132" s="232"/>
      <c r="CZ132" s="232"/>
      <c r="DA132" s="232"/>
      <c r="DB132" s="232"/>
      <c r="DC132" s="232"/>
      <c r="DD132" s="232"/>
      <c r="DE132" s="232"/>
      <c r="DF132" s="232"/>
      <c r="DG132" s="232"/>
      <c r="DH132" s="232"/>
      <c r="DI132" s="232"/>
      <c r="DJ132" s="233"/>
    </row>
    <row r="133" spans="1:114" ht="22.5" customHeight="1">
      <c r="A133" s="365" t="s">
        <v>229</v>
      </c>
      <c r="B133" s="366"/>
      <c r="C133" s="366"/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6"/>
      <c r="AN133" s="366"/>
      <c r="AO133" s="366"/>
      <c r="AP133" s="366"/>
      <c r="AQ133" s="366"/>
      <c r="AR133" s="366"/>
      <c r="AS133" s="366"/>
      <c r="AT133" s="366"/>
      <c r="AU133" s="366"/>
      <c r="AV133" s="366"/>
      <c r="AW133" s="366"/>
      <c r="AX133" s="366"/>
      <c r="AY133" s="366"/>
      <c r="AZ133" s="366"/>
      <c r="BA133" s="366"/>
      <c r="BB133" s="366"/>
      <c r="BC133" s="366"/>
      <c r="BD133" s="366"/>
      <c r="BE133" s="367"/>
      <c r="BF133" s="112" t="s">
        <v>230</v>
      </c>
      <c r="BG133" s="130" t="s">
        <v>36</v>
      </c>
      <c r="BH133" s="123"/>
      <c r="BI133" s="110"/>
      <c r="BJ133" s="123" t="s">
        <v>36</v>
      </c>
      <c r="BK133" s="237">
        <f>SUM(BK134:BW136)</f>
        <v>0</v>
      </c>
      <c r="BL133" s="237"/>
      <c r="BM133" s="237"/>
      <c r="BN133" s="237"/>
      <c r="BO133" s="237"/>
      <c r="BP133" s="237"/>
      <c r="BQ133" s="237"/>
      <c r="BR133" s="237"/>
      <c r="BS133" s="237"/>
      <c r="BT133" s="237"/>
      <c r="BU133" s="237"/>
      <c r="BV133" s="237"/>
      <c r="BW133" s="237"/>
      <c r="BX133" s="237">
        <f>SUM(BX134:CJ136)</f>
        <v>0</v>
      </c>
      <c r="BY133" s="237"/>
      <c r="BZ133" s="237"/>
      <c r="CA133" s="237"/>
      <c r="CB133" s="237"/>
      <c r="CC133" s="237"/>
      <c r="CD133" s="237"/>
      <c r="CE133" s="237"/>
      <c r="CF133" s="237"/>
      <c r="CG133" s="237"/>
      <c r="CH133" s="237"/>
      <c r="CI133" s="237"/>
      <c r="CJ133" s="237"/>
      <c r="CK133" s="237">
        <f>SUM(CK134:CW136)</f>
        <v>0</v>
      </c>
      <c r="CL133" s="237"/>
      <c r="CM133" s="237"/>
      <c r="CN133" s="237"/>
      <c r="CO133" s="237"/>
      <c r="CP133" s="237"/>
      <c r="CQ133" s="237"/>
      <c r="CR133" s="237"/>
      <c r="CS133" s="237"/>
      <c r="CT133" s="237"/>
      <c r="CU133" s="237"/>
      <c r="CV133" s="237"/>
      <c r="CW133" s="237"/>
      <c r="CX133" s="245" t="s">
        <v>36</v>
      </c>
      <c r="CY133" s="245"/>
      <c r="CZ133" s="245"/>
      <c r="DA133" s="245"/>
      <c r="DB133" s="245"/>
      <c r="DC133" s="245"/>
      <c r="DD133" s="245"/>
      <c r="DE133" s="245"/>
      <c r="DF133" s="245"/>
      <c r="DG133" s="245"/>
      <c r="DH133" s="245"/>
      <c r="DI133" s="245"/>
      <c r="DJ133" s="246"/>
    </row>
    <row r="134" spans="1:114" ht="22.5" customHeight="1">
      <c r="A134" s="228" t="s">
        <v>229</v>
      </c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30"/>
      <c r="BF134" s="109" t="s">
        <v>231</v>
      </c>
      <c r="BG134" s="128" t="s">
        <v>80</v>
      </c>
      <c r="BH134" s="164" t="s">
        <v>592</v>
      </c>
      <c r="BI134" s="110" t="s">
        <v>239</v>
      </c>
      <c r="BJ134" s="116" t="s">
        <v>175</v>
      </c>
      <c r="BK134" s="231">
        <v>0</v>
      </c>
      <c r="BL134" s="231"/>
      <c r="BM134" s="231"/>
      <c r="BN134" s="231"/>
      <c r="BO134" s="231"/>
      <c r="BP134" s="231"/>
      <c r="BQ134" s="231"/>
      <c r="BR134" s="231"/>
      <c r="BS134" s="231"/>
      <c r="BT134" s="231"/>
      <c r="BU134" s="231"/>
      <c r="BV134" s="231"/>
      <c r="BW134" s="231"/>
      <c r="BX134" s="231"/>
      <c r="BY134" s="231"/>
      <c r="BZ134" s="231"/>
      <c r="CA134" s="231"/>
      <c r="CB134" s="231"/>
      <c r="CC134" s="231"/>
      <c r="CD134" s="231"/>
      <c r="CE134" s="231"/>
      <c r="CF134" s="231"/>
      <c r="CG134" s="231"/>
      <c r="CH134" s="231"/>
      <c r="CI134" s="231"/>
      <c r="CJ134" s="231"/>
      <c r="CK134" s="231"/>
      <c r="CL134" s="231"/>
      <c r="CM134" s="231"/>
      <c r="CN134" s="231"/>
      <c r="CO134" s="231"/>
      <c r="CP134" s="231"/>
      <c r="CQ134" s="231"/>
      <c r="CR134" s="231"/>
      <c r="CS134" s="231"/>
      <c r="CT134" s="231"/>
      <c r="CU134" s="231"/>
      <c r="CV134" s="231"/>
      <c r="CW134" s="231"/>
      <c r="CX134" s="232"/>
      <c r="CY134" s="232"/>
      <c r="CZ134" s="232"/>
      <c r="DA134" s="232"/>
      <c r="DB134" s="232"/>
      <c r="DC134" s="232"/>
      <c r="DD134" s="232"/>
      <c r="DE134" s="232"/>
      <c r="DF134" s="232"/>
      <c r="DG134" s="232"/>
      <c r="DH134" s="232"/>
      <c r="DI134" s="232"/>
      <c r="DJ134" s="233"/>
    </row>
    <row r="135" spans="1:114" ht="22.5" customHeight="1">
      <c r="A135" s="228" t="s">
        <v>229</v>
      </c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30"/>
      <c r="BF135" s="109" t="s">
        <v>232</v>
      </c>
      <c r="BG135" s="128" t="s">
        <v>80</v>
      </c>
      <c r="BH135" s="116"/>
      <c r="BI135" s="110" t="s">
        <v>239</v>
      </c>
      <c r="BJ135" s="116" t="s">
        <v>186</v>
      </c>
      <c r="BK135" s="231"/>
      <c r="BL135" s="231"/>
      <c r="BM135" s="231"/>
      <c r="BN135" s="231"/>
      <c r="BO135" s="231"/>
      <c r="BP135" s="231"/>
      <c r="BQ135" s="231"/>
      <c r="BR135" s="231"/>
      <c r="BS135" s="231"/>
      <c r="BT135" s="231"/>
      <c r="BU135" s="231"/>
      <c r="BV135" s="231"/>
      <c r="BW135" s="231"/>
      <c r="BX135" s="231"/>
      <c r="BY135" s="231"/>
      <c r="BZ135" s="231"/>
      <c r="CA135" s="231"/>
      <c r="CB135" s="231"/>
      <c r="CC135" s="231"/>
      <c r="CD135" s="231"/>
      <c r="CE135" s="231"/>
      <c r="CF135" s="231"/>
      <c r="CG135" s="231"/>
      <c r="CH135" s="231"/>
      <c r="CI135" s="231"/>
      <c r="CJ135" s="231"/>
      <c r="CK135" s="231"/>
      <c r="CL135" s="231"/>
      <c r="CM135" s="231"/>
      <c r="CN135" s="231"/>
      <c r="CO135" s="231"/>
      <c r="CP135" s="231"/>
      <c r="CQ135" s="231"/>
      <c r="CR135" s="231"/>
      <c r="CS135" s="231"/>
      <c r="CT135" s="231"/>
      <c r="CU135" s="231"/>
      <c r="CV135" s="231"/>
      <c r="CW135" s="231"/>
      <c r="CX135" s="232"/>
      <c r="CY135" s="232"/>
      <c r="CZ135" s="232"/>
      <c r="DA135" s="232"/>
      <c r="DB135" s="232"/>
      <c r="DC135" s="232"/>
      <c r="DD135" s="232"/>
      <c r="DE135" s="232"/>
      <c r="DF135" s="232"/>
      <c r="DG135" s="232"/>
      <c r="DH135" s="232"/>
      <c r="DI135" s="232"/>
      <c r="DJ135" s="233"/>
    </row>
    <row r="136" spans="1:114" ht="22.5" customHeight="1">
      <c r="A136" s="228" t="s">
        <v>229</v>
      </c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30"/>
      <c r="BF136" s="109" t="s">
        <v>233</v>
      </c>
      <c r="BG136" s="128" t="s">
        <v>80</v>
      </c>
      <c r="BH136" s="116"/>
      <c r="BI136" s="110" t="s">
        <v>239</v>
      </c>
      <c r="BJ136" s="116" t="s">
        <v>173</v>
      </c>
      <c r="BK136" s="231"/>
      <c r="BL136" s="231"/>
      <c r="BM136" s="231"/>
      <c r="BN136" s="231"/>
      <c r="BO136" s="231"/>
      <c r="BP136" s="231"/>
      <c r="BQ136" s="231"/>
      <c r="BR136" s="231"/>
      <c r="BS136" s="231"/>
      <c r="BT136" s="231"/>
      <c r="BU136" s="231"/>
      <c r="BV136" s="231"/>
      <c r="BW136" s="231"/>
      <c r="BX136" s="231"/>
      <c r="BY136" s="231"/>
      <c r="BZ136" s="231"/>
      <c r="CA136" s="231"/>
      <c r="CB136" s="231"/>
      <c r="CC136" s="231"/>
      <c r="CD136" s="231"/>
      <c r="CE136" s="231"/>
      <c r="CF136" s="231"/>
      <c r="CG136" s="231"/>
      <c r="CH136" s="231"/>
      <c r="CI136" s="231"/>
      <c r="CJ136" s="231"/>
      <c r="CK136" s="231"/>
      <c r="CL136" s="231"/>
      <c r="CM136" s="231"/>
      <c r="CN136" s="231"/>
      <c r="CO136" s="231"/>
      <c r="CP136" s="231"/>
      <c r="CQ136" s="231"/>
      <c r="CR136" s="231"/>
      <c r="CS136" s="231"/>
      <c r="CT136" s="231"/>
      <c r="CU136" s="231"/>
      <c r="CV136" s="231"/>
      <c r="CW136" s="231"/>
      <c r="CX136" s="232"/>
      <c r="CY136" s="232"/>
      <c r="CZ136" s="232"/>
      <c r="DA136" s="232"/>
      <c r="DB136" s="232"/>
      <c r="DC136" s="232"/>
      <c r="DD136" s="232"/>
      <c r="DE136" s="232"/>
      <c r="DF136" s="232"/>
      <c r="DG136" s="232"/>
      <c r="DH136" s="232"/>
      <c r="DI136" s="232"/>
      <c r="DJ136" s="233"/>
    </row>
    <row r="137" spans="1:114" ht="22.5" customHeight="1">
      <c r="A137" s="365" t="s">
        <v>154</v>
      </c>
      <c r="B137" s="366"/>
      <c r="C137" s="366"/>
      <c r="D137" s="366"/>
      <c r="E137" s="366"/>
      <c r="F137" s="366"/>
      <c r="G137" s="366"/>
      <c r="H137" s="366"/>
      <c r="I137" s="366"/>
      <c r="J137" s="366"/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  <c r="AA137" s="366"/>
      <c r="AB137" s="366"/>
      <c r="AC137" s="366"/>
      <c r="AD137" s="366"/>
      <c r="AE137" s="366"/>
      <c r="AF137" s="366"/>
      <c r="AG137" s="366"/>
      <c r="AH137" s="366"/>
      <c r="AI137" s="366"/>
      <c r="AJ137" s="366"/>
      <c r="AK137" s="366"/>
      <c r="AL137" s="366"/>
      <c r="AM137" s="366"/>
      <c r="AN137" s="366"/>
      <c r="AO137" s="366"/>
      <c r="AP137" s="366"/>
      <c r="AQ137" s="366"/>
      <c r="AR137" s="366"/>
      <c r="AS137" s="366"/>
      <c r="AT137" s="366"/>
      <c r="AU137" s="366"/>
      <c r="AV137" s="366"/>
      <c r="AW137" s="366"/>
      <c r="AX137" s="366"/>
      <c r="AY137" s="366"/>
      <c r="AZ137" s="366"/>
      <c r="BA137" s="366"/>
      <c r="BB137" s="366"/>
      <c r="BC137" s="366"/>
      <c r="BD137" s="366"/>
      <c r="BE137" s="367"/>
      <c r="BF137" s="112" t="s">
        <v>234</v>
      </c>
      <c r="BG137" s="130" t="s">
        <v>36</v>
      </c>
      <c r="BH137" s="123"/>
      <c r="BI137" s="110"/>
      <c r="BJ137" s="123" t="s">
        <v>36</v>
      </c>
      <c r="BK137" s="237">
        <f>SUM(BK138:BW141)</f>
        <v>458.85</v>
      </c>
      <c r="BL137" s="237"/>
      <c r="BM137" s="237"/>
      <c r="BN137" s="237"/>
      <c r="BO137" s="237"/>
      <c r="BP137" s="237"/>
      <c r="BQ137" s="237"/>
      <c r="BR137" s="237"/>
      <c r="BS137" s="237"/>
      <c r="BT137" s="237"/>
      <c r="BU137" s="237"/>
      <c r="BV137" s="237"/>
      <c r="BW137" s="237"/>
      <c r="BX137" s="237">
        <f>SUM(BX138:CJ141)</f>
        <v>0</v>
      </c>
      <c r="BY137" s="237"/>
      <c r="BZ137" s="237"/>
      <c r="CA137" s="237"/>
      <c r="CB137" s="237"/>
      <c r="CC137" s="237"/>
      <c r="CD137" s="237"/>
      <c r="CE137" s="237"/>
      <c r="CF137" s="237"/>
      <c r="CG137" s="237"/>
      <c r="CH137" s="237"/>
      <c r="CI137" s="237"/>
      <c r="CJ137" s="237"/>
      <c r="CK137" s="237">
        <f>SUM(CK138:CW141)</f>
        <v>0</v>
      </c>
      <c r="CL137" s="237"/>
      <c r="CM137" s="237"/>
      <c r="CN137" s="237"/>
      <c r="CO137" s="237"/>
      <c r="CP137" s="237"/>
      <c r="CQ137" s="237"/>
      <c r="CR137" s="237"/>
      <c r="CS137" s="237"/>
      <c r="CT137" s="237"/>
      <c r="CU137" s="237"/>
      <c r="CV137" s="237"/>
      <c r="CW137" s="237"/>
      <c r="CX137" s="245" t="s">
        <v>36</v>
      </c>
      <c r="CY137" s="245"/>
      <c r="CZ137" s="245"/>
      <c r="DA137" s="245"/>
      <c r="DB137" s="245"/>
      <c r="DC137" s="245"/>
      <c r="DD137" s="245"/>
      <c r="DE137" s="245"/>
      <c r="DF137" s="245"/>
      <c r="DG137" s="245"/>
      <c r="DH137" s="245"/>
      <c r="DI137" s="245"/>
      <c r="DJ137" s="246"/>
    </row>
    <row r="138" spans="1:114" ht="22.5" customHeight="1">
      <c r="A138" s="228" t="s">
        <v>154</v>
      </c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30"/>
      <c r="BF138" s="109" t="s">
        <v>235</v>
      </c>
      <c r="BG138" s="127" t="s">
        <v>80</v>
      </c>
      <c r="BH138" s="110"/>
      <c r="BI138" s="110" t="s">
        <v>239</v>
      </c>
      <c r="BJ138" s="110" t="s">
        <v>177</v>
      </c>
      <c r="BK138" s="231"/>
      <c r="BL138" s="231"/>
      <c r="BM138" s="231"/>
      <c r="BN138" s="231"/>
      <c r="BO138" s="231"/>
      <c r="BP138" s="231"/>
      <c r="BQ138" s="231"/>
      <c r="BR138" s="231"/>
      <c r="BS138" s="231"/>
      <c r="BT138" s="231"/>
      <c r="BU138" s="231"/>
      <c r="BV138" s="231"/>
      <c r="BW138" s="231"/>
      <c r="BX138" s="231"/>
      <c r="BY138" s="231"/>
      <c r="BZ138" s="231"/>
      <c r="CA138" s="231"/>
      <c r="CB138" s="231"/>
      <c r="CC138" s="231"/>
      <c r="CD138" s="231"/>
      <c r="CE138" s="231"/>
      <c r="CF138" s="231"/>
      <c r="CG138" s="231"/>
      <c r="CH138" s="231"/>
      <c r="CI138" s="231"/>
      <c r="CJ138" s="231"/>
      <c r="CK138" s="231"/>
      <c r="CL138" s="231"/>
      <c r="CM138" s="231"/>
      <c r="CN138" s="231"/>
      <c r="CO138" s="231"/>
      <c r="CP138" s="231"/>
      <c r="CQ138" s="231"/>
      <c r="CR138" s="231"/>
      <c r="CS138" s="231"/>
      <c r="CT138" s="231"/>
      <c r="CU138" s="231"/>
      <c r="CV138" s="231"/>
      <c r="CW138" s="231"/>
      <c r="CX138" s="232" t="s">
        <v>36</v>
      </c>
      <c r="CY138" s="232"/>
      <c r="CZ138" s="232"/>
      <c r="DA138" s="232"/>
      <c r="DB138" s="232"/>
      <c r="DC138" s="232"/>
      <c r="DD138" s="232"/>
      <c r="DE138" s="232"/>
      <c r="DF138" s="232"/>
      <c r="DG138" s="232"/>
      <c r="DH138" s="232"/>
      <c r="DI138" s="232"/>
      <c r="DJ138" s="233"/>
    </row>
    <row r="139" spans="1:114" ht="22.5" customHeight="1">
      <c r="A139" s="228" t="s">
        <v>154</v>
      </c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30"/>
      <c r="BF139" s="109" t="s">
        <v>236</v>
      </c>
      <c r="BG139" s="127" t="s">
        <v>80</v>
      </c>
      <c r="BH139" s="110"/>
      <c r="BI139" s="110" t="s">
        <v>239</v>
      </c>
      <c r="BJ139" s="110" t="s">
        <v>173</v>
      </c>
      <c r="BK139" s="231"/>
      <c r="BL139" s="231"/>
      <c r="BM139" s="231"/>
      <c r="BN139" s="231"/>
      <c r="BO139" s="231"/>
      <c r="BP139" s="231"/>
      <c r="BQ139" s="231"/>
      <c r="BR139" s="231"/>
      <c r="BS139" s="231"/>
      <c r="BT139" s="231"/>
      <c r="BU139" s="231"/>
      <c r="BV139" s="231"/>
      <c r="BW139" s="231"/>
      <c r="BX139" s="231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231"/>
      <c r="CO139" s="231"/>
      <c r="CP139" s="231"/>
      <c r="CQ139" s="231"/>
      <c r="CR139" s="231"/>
      <c r="CS139" s="231"/>
      <c r="CT139" s="231"/>
      <c r="CU139" s="231"/>
      <c r="CV139" s="231"/>
      <c r="CW139" s="231"/>
      <c r="CX139" s="232" t="s">
        <v>36</v>
      </c>
      <c r="CY139" s="232"/>
      <c r="CZ139" s="232"/>
      <c r="DA139" s="232"/>
      <c r="DB139" s="232"/>
      <c r="DC139" s="232"/>
      <c r="DD139" s="232"/>
      <c r="DE139" s="232"/>
      <c r="DF139" s="232"/>
      <c r="DG139" s="232"/>
      <c r="DH139" s="232"/>
      <c r="DI139" s="232"/>
      <c r="DJ139" s="233"/>
    </row>
    <row r="140" spans="1:114" ht="22.5" customHeight="1">
      <c r="A140" s="228" t="s">
        <v>154</v>
      </c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30"/>
      <c r="BF140" s="109" t="s">
        <v>237</v>
      </c>
      <c r="BG140" s="127" t="s">
        <v>80</v>
      </c>
      <c r="BH140" s="110"/>
      <c r="BI140" s="110" t="s">
        <v>239</v>
      </c>
      <c r="BJ140" s="110" t="s">
        <v>178</v>
      </c>
      <c r="BK140" s="231"/>
      <c r="BL140" s="231"/>
      <c r="BM140" s="231"/>
      <c r="BN140" s="231"/>
      <c r="BO140" s="231"/>
      <c r="BP140" s="231"/>
      <c r="BQ140" s="231"/>
      <c r="BR140" s="231"/>
      <c r="BS140" s="231"/>
      <c r="BT140" s="231"/>
      <c r="BU140" s="231"/>
      <c r="BV140" s="231"/>
      <c r="BW140" s="231"/>
      <c r="BX140" s="231"/>
      <c r="BY140" s="231"/>
      <c r="BZ140" s="231"/>
      <c r="CA140" s="231"/>
      <c r="CB140" s="231"/>
      <c r="CC140" s="231"/>
      <c r="CD140" s="231"/>
      <c r="CE140" s="231"/>
      <c r="CF140" s="231"/>
      <c r="CG140" s="231"/>
      <c r="CH140" s="231"/>
      <c r="CI140" s="231"/>
      <c r="CJ140" s="231"/>
      <c r="CK140" s="231"/>
      <c r="CL140" s="231"/>
      <c r="CM140" s="231"/>
      <c r="CN140" s="231"/>
      <c r="CO140" s="231"/>
      <c r="CP140" s="231"/>
      <c r="CQ140" s="231"/>
      <c r="CR140" s="231"/>
      <c r="CS140" s="231"/>
      <c r="CT140" s="231"/>
      <c r="CU140" s="231"/>
      <c r="CV140" s="231"/>
      <c r="CW140" s="231"/>
      <c r="CX140" s="232" t="s">
        <v>36</v>
      </c>
      <c r="CY140" s="232"/>
      <c r="CZ140" s="232"/>
      <c r="DA140" s="232"/>
      <c r="DB140" s="232"/>
      <c r="DC140" s="232"/>
      <c r="DD140" s="232"/>
      <c r="DE140" s="232"/>
      <c r="DF140" s="232"/>
      <c r="DG140" s="232"/>
      <c r="DH140" s="232"/>
      <c r="DI140" s="232"/>
      <c r="DJ140" s="233"/>
    </row>
    <row r="141" spans="1:114" ht="22.5" customHeight="1">
      <c r="A141" s="228" t="s">
        <v>154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30"/>
      <c r="BF141" s="109" t="s">
        <v>238</v>
      </c>
      <c r="BG141" s="127" t="s">
        <v>80</v>
      </c>
      <c r="BH141" s="164" t="s">
        <v>591</v>
      </c>
      <c r="BI141" s="110" t="s">
        <v>239</v>
      </c>
      <c r="BJ141" s="110" t="s">
        <v>179</v>
      </c>
      <c r="BK141" s="231">
        <v>458.85</v>
      </c>
      <c r="BL141" s="231"/>
      <c r="BM141" s="231"/>
      <c r="BN141" s="231"/>
      <c r="BO141" s="231"/>
      <c r="BP141" s="231"/>
      <c r="BQ141" s="231"/>
      <c r="BR141" s="231"/>
      <c r="BS141" s="231"/>
      <c r="BT141" s="231"/>
      <c r="BU141" s="231"/>
      <c r="BV141" s="231"/>
      <c r="BW141" s="231"/>
      <c r="BX141" s="231"/>
      <c r="BY141" s="231"/>
      <c r="BZ141" s="231"/>
      <c r="CA141" s="231"/>
      <c r="CB141" s="231"/>
      <c r="CC141" s="231"/>
      <c r="CD141" s="231"/>
      <c r="CE141" s="231"/>
      <c r="CF141" s="231"/>
      <c r="CG141" s="231"/>
      <c r="CH141" s="231"/>
      <c r="CI141" s="231"/>
      <c r="CJ141" s="231"/>
      <c r="CK141" s="231"/>
      <c r="CL141" s="231"/>
      <c r="CM141" s="231"/>
      <c r="CN141" s="231"/>
      <c r="CO141" s="231"/>
      <c r="CP141" s="231"/>
      <c r="CQ141" s="231"/>
      <c r="CR141" s="231"/>
      <c r="CS141" s="231"/>
      <c r="CT141" s="231"/>
      <c r="CU141" s="231"/>
      <c r="CV141" s="231"/>
      <c r="CW141" s="231"/>
      <c r="CX141" s="232" t="s">
        <v>36</v>
      </c>
      <c r="CY141" s="232"/>
      <c r="CZ141" s="232"/>
      <c r="DA141" s="232"/>
      <c r="DB141" s="232"/>
      <c r="DC141" s="232"/>
      <c r="DD141" s="232"/>
      <c r="DE141" s="232"/>
      <c r="DF141" s="232"/>
      <c r="DG141" s="232"/>
      <c r="DH141" s="232"/>
      <c r="DI141" s="232"/>
      <c r="DJ141" s="233"/>
    </row>
    <row r="142" spans="1:114" ht="22.5" customHeight="1">
      <c r="A142" s="365" t="s">
        <v>571</v>
      </c>
      <c r="B142" s="366"/>
      <c r="C142" s="366"/>
      <c r="D142" s="366"/>
      <c r="E142" s="366"/>
      <c r="F142" s="366"/>
      <c r="G142" s="366"/>
      <c r="H142" s="366"/>
      <c r="I142" s="366"/>
      <c r="J142" s="366"/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  <c r="AL142" s="366"/>
      <c r="AM142" s="366"/>
      <c r="AN142" s="366"/>
      <c r="AO142" s="366"/>
      <c r="AP142" s="366"/>
      <c r="AQ142" s="366"/>
      <c r="AR142" s="366"/>
      <c r="AS142" s="366"/>
      <c r="AT142" s="366"/>
      <c r="AU142" s="366"/>
      <c r="AV142" s="366"/>
      <c r="AW142" s="366"/>
      <c r="AX142" s="366"/>
      <c r="AY142" s="366"/>
      <c r="AZ142" s="366"/>
      <c r="BA142" s="366"/>
      <c r="BB142" s="366"/>
      <c r="BC142" s="366"/>
      <c r="BD142" s="366"/>
      <c r="BE142" s="367"/>
      <c r="BF142" s="112" t="s">
        <v>234</v>
      </c>
      <c r="BG142" s="130" t="s">
        <v>36</v>
      </c>
      <c r="BH142" s="123"/>
      <c r="BI142" s="110"/>
      <c r="BJ142" s="123" t="s">
        <v>36</v>
      </c>
      <c r="BK142" s="237">
        <f>SUM(BK143:BW143)</f>
        <v>232620</v>
      </c>
      <c r="BL142" s="237"/>
      <c r="BM142" s="237"/>
      <c r="BN142" s="237"/>
      <c r="BO142" s="237"/>
      <c r="BP142" s="237"/>
      <c r="BQ142" s="237"/>
      <c r="BR142" s="237"/>
      <c r="BS142" s="237"/>
      <c r="BT142" s="237"/>
      <c r="BU142" s="237"/>
      <c r="BV142" s="237"/>
      <c r="BW142" s="237"/>
      <c r="BX142" s="237">
        <f>SUM(BX143:CJ148)</f>
        <v>0</v>
      </c>
      <c r="BY142" s="237"/>
      <c r="BZ142" s="237"/>
      <c r="CA142" s="237"/>
      <c r="CB142" s="237"/>
      <c r="CC142" s="237"/>
      <c r="CD142" s="237"/>
      <c r="CE142" s="237"/>
      <c r="CF142" s="237"/>
      <c r="CG142" s="237"/>
      <c r="CH142" s="237"/>
      <c r="CI142" s="237"/>
      <c r="CJ142" s="237"/>
      <c r="CK142" s="237">
        <f>SUM(CK143:CW148)</f>
        <v>0</v>
      </c>
      <c r="CL142" s="237"/>
      <c r="CM142" s="237"/>
      <c r="CN142" s="237"/>
      <c r="CO142" s="237"/>
      <c r="CP142" s="237"/>
      <c r="CQ142" s="237"/>
      <c r="CR142" s="237"/>
      <c r="CS142" s="237"/>
      <c r="CT142" s="237"/>
      <c r="CU142" s="237"/>
      <c r="CV142" s="237"/>
      <c r="CW142" s="237"/>
      <c r="CX142" s="245" t="s">
        <v>36</v>
      </c>
      <c r="CY142" s="245"/>
      <c r="CZ142" s="245"/>
      <c r="DA142" s="245"/>
      <c r="DB142" s="245"/>
      <c r="DC142" s="245"/>
      <c r="DD142" s="245"/>
      <c r="DE142" s="245"/>
      <c r="DF142" s="245"/>
      <c r="DG142" s="245"/>
      <c r="DH142" s="245"/>
      <c r="DI142" s="245"/>
      <c r="DJ142" s="246"/>
    </row>
    <row r="143" spans="1:114" ht="11.25">
      <c r="A143" s="228" t="s">
        <v>571</v>
      </c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30"/>
      <c r="BF143" s="109" t="s">
        <v>235</v>
      </c>
      <c r="BG143" s="127" t="s">
        <v>80</v>
      </c>
      <c r="BH143" s="164" t="s">
        <v>585</v>
      </c>
      <c r="BI143" s="110" t="s">
        <v>239</v>
      </c>
      <c r="BJ143" s="110" t="s">
        <v>188</v>
      </c>
      <c r="BK143" s="231">
        <v>232620</v>
      </c>
      <c r="BL143" s="231"/>
      <c r="BM143" s="231"/>
      <c r="BN143" s="231"/>
      <c r="BO143" s="231"/>
      <c r="BP143" s="231"/>
      <c r="BQ143" s="231"/>
      <c r="BR143" s="231"/>
      <c r="BS143" s="231"/>
      <c r="BT143" s="231"/>
      <c r="BU143" s="231"/>
      <c r="BV143" s="231"/>
      <c r="BW143" s="231"/>
      <c r="BX143" s="231"/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1"/>
      <c r="CO143" s="231"/>
      <c r="CP143" s="231"/>
      <c r="CQ143" s="231"/>
      <c r="CR143" s="231"/>
      <c r="CS143" s="231"/>
      <c r="CT143" s="231"/>
      <c r="CU143" s="231"/>
      <c r="CV143" s="231"/>
      <c r="CW143" s="231"/>
      <c r="CX143" s="232" t="s">
        <v>36</v>
      </c>
      <c r="CY143" s="232"/>
      <c r="CZ143" s="232"/>
      <c r="DA143" s="232"/>
      <c r="DB143" s="232"/>
      <c r="DC143" s="232"/>
      <c r="DD143" s="232"/>
      <c r="DE143" s="232"/>
      <c r="DF143" s="232"/>
      <c r="DG143" s="232"/>
      <c r="DH143" s="232"/>
      <c r="DI143" s="232"/>
      <c r="DJ143" s="233"/>
    </row>
    <row r="144" spans="1:114" ht="11.25">
      <c r="A144" s="368" t="s">
        <v>613</v>
      </c>
      <c r="B144" s="369"/>
      <c r="C144" s="369"/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  <c r="AC144" s="369"/>
      <c r="AD144" s="369"/>
      <c r="AE144" s="369"/>
      <c r="AF144" s="369"/>
      <c r="AG144" s="369"/>
      <c r="AH144" s="369"/>
      <c r="AI144" s="369"/>
      <c r="AJ144" s="369"/>
      <c r="AK144" s="369"/>
      <c r="AL144" s="369"/>
      <c r="AM144" s="369"/>
      <c r="AN144" s="369"/>
      <c r="AO144" s="369"/>
      <c r="AP144" s="369"/>
      <c r="AQ144" s="369"/>
      <c r="AR144" s="369"/>
      <c r="AS144" s="369"/>
      <c r="AT144" s="369"/>
      <c r="AU144" s="369"/>
      <c r="AV144" s="369"/>
      <c r="AW144" s="369"/>
      <c r="AX144" s="369"/>
      <c r="AY144" s="369"/>
      <c r="AZ144" s="369"/>
      <c r="BA144" s="369"/>
      <c r="BB144" s="369"/>
      <c r="BC144" s="369"/>
      <c r="BD144" s="369"/>
      <c r="BE144" s="370"/>
      <c r="BF144" s="112" t="s">
        <v>234</v>
      </c>
      <c r="BG144" s="130" t="s">
        <v>36</v>
      </c>
      <c r="BH144" s="164"/>
      <c r="BI144" s="110"/>
      <c r="BJ144" s="123" t="s">
        <v>36</v>
      </c>
      <c r="BK144" s="237">
        <f>BK145</f>
        <v>354.69</v>
      </c>
      <c r="BL144" s="237"/>
      <c r="BM144" s="237"/>
      <c r="BN144" s="237"/>
      <c r="BO144" s="237"/>
      <c r="BP144" s="237"/>
      <c r="BQ144" s="237"/>
      <c r="BR144" s="237"/>
      <c r="BS144" s="237"/>
      <c r="BT144" s="237"/>
      <c r="BU144" s="237"/>
      <c r="BV144" s="237"/>
      <c r="BW144" s="237"/>
      <c r="BX144" s="231"/>
      <c r="BY144" s="231"/>
      <c r="BZ144" s="231"/>
      <c r="CA144" s="231"/>
      <c r="CB144" s="231"/>
      <c r="CC144" s="231"/>
      <c r="CD144" s="231"/>
      <c r="CE144" s="231"/>
      <c r="CF144" s="231"/>
      <c r="CG144" s="231"/>
      <c r="CH144" s="231"/>
      <c r="CI144" s="231"/>
      <c r="CJ144" s="231"/>
      <c r="CK144" s="231"/>
      <c r="CL144" s="231"/>
      <c r="CM144" s="231"/>
      <c r="CN144" s="231"/>
      <c r="CO144" s="231"/>
      <c r="CP144" s="231"/>
      <c r="CQ144" s="231"/>
      <c r="CR144" s="231"/>
      <c r="CS144" s="231"/>
      <c r="CT144" s="231"/>
      <c r="CU144" s="231"/>
      <c r="CV144" s="231"/>
      <c r="CW144" s="231"/>
      <c r="CX144" s="238" t="s">
        <v>36</v>
      </c>
      <c r="CY144" s="238"/>
      <c r="CZ144" s="238"/>
      <c r="DA144" s="238"/>
      <c r="DB144" s="238"/>
      <c r="DC144" s="238"/>
      <c r="DD144" s="238"/>
      <c r="DE144" s="238"/>
      <c r="DF144" s="238"/>
      <c r="DG144" s="238"/>
      <c r="DH144" s="238"/>
      <c r="DI144" s="238"/>
      <c r="DJ144" s="239"/>
    </row>
    <row r="145" spans="1:114" ht="11.25">
      <c r="A145" s="240" t="s">
        <v>613</v>
      </c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2"/>
      <c r="BF145" s="109" t="s">
        <v>235</v>
      </c>
      <c r="BG145" s="127" t="s">
        <v>80</v>
      </c>
      <c r="BH145" s="164" t="s">
        <v>604</v>
      </c>
      <c r="BI145" s="110" t="s">
        <v>239</v>
      </c>
      <c r="BJ145" s="110" t="s">
        <v>188</v>
      </c>
      <c r="BK145" s="231">
        <v>354.69</v>
      </c>
      <c r="BL145" s="231"/>
      <c r="BM145" s="231"/>
      <c r="BN145" s="231"/>
      <c r="BO145" s="231"/>
      <c r="BP145" s="231"/>
      <c r="BQ145" s="231"/>
      <c r="BR145" s="231"/>
      <c r="BS145" s="231"/>
      <c r="BT145" s="231"/>
      <c r="BU145" s="231"/>
      <c r="BV145" s="231"/>
      <c r="BW145" s="231"/>
      <c r="BX145" s="231"/>
      <c r="BY145" s="231"/>
      <c r="BZ145" s="231"/>
      <c r="CA145" s="231"/>
      <c r="CB145" s="231"/>
      <c r="CC145" s="231"/>
      <c r="CD145" s="231"/>
      <c r="CE145" s="231"/>
      <c r="CF145" s="231"/>
      <c r="CG145" s="231"/>
      <c r="CH145" s="231"/>
      <c r="CI145" s="231"/>
      <c r="CJ145" s="231"/>
      <c r="CK145" s="231"/>
      <c r="CL145" s="231"/>
      <c r="CM145" s="231"/>
      <c r="CN145" s="231"/>
      <c r="CO145" s="231"/>
      <c r="CP145" s="231"/>
      <c r="CQ145" s="231"/>
      <c r="CR145" s="231"/>
      <c r="CS145" s="231"/>
      <c r="CT145" s="231"/>
      <c r="CU145" s="231"/>
      <c r="CV145" s="231"/>
      <c r="CW145" s="231"/>
      <c r="CX145" s="238" t="s">
        <v>36</v>
      </c>
      <c r="CY145" s="238"/>
      <c r="CZ145" s="238"/>
      <c r="DA145" s="238"/>
      <c r="DB145" s="238"/>
      <c r="DC145" s="238"/>
      <c r="DD145" s="238"/>
      <c r="DE145" s="238"/>
      <c r="DF145" s="238"/>
      <c r="DG145" s="238"/>
      <c r="DH145" s="238"/>
      <c r="DI145" s="238"/>
      <c r="DJ145" s="239"/>
    </row>
    <row r="146" spans="1:114" ht="11.25">
      <c r="A146" s="328" t="s">
        <v>452</v>
      </c>
      <c r="B146" s="328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328"/>
      <c r="AY146" s="328"/>
      <c r="AZ146" s="328"/>
      <c r="BA146" s="328"/>
      <c r="BB146" s="328"/>
      <c r="BC146" s="328"/>
      <c r="BD146" s="328"/>
      <c r="BE146" s="329"/>
      <c r="BF146" s="112" t="s">
        <v>82</v>
      </c>
      <c r="BG146" s="113" t="s">
        <v>83</v>
      </c>
      <c r="BH146" s="105"/>
      <c r="BI146" s="113"/>
      <c r="BJ146" s="121"/>
      <c r="BK146" s="231"/>
      <c r="BL146" s="231"/>
      <c r="BM146" s="231"/>
      <c r="BN146" s="231"/>
      <c r="BO146" s="231"/>
      <c r="BP146" s="231"/>
      <c r="BQ146" s="231"/>
      <c r="BR146" s="231"/>
      <c r="BS146" s="231"/>
      <c r="BT146" s="231"/>
      <c r="BU146" s="231"/>
      <c r="BV146" s="231"/>
      <c r="BW146" s="231"/>
      <c r="BX146" s="231"/>
      <c r="BY146" s="231"/>
      <c r="BZ146" s="231"/>
      <c r="CA146" s="231"/>
      <c r="CB146" s="231"/>
      <c r="CC146" s="231"/>
      <c r="CD146" s="231"/>
      <c r="CE146" s="231"/>
      <c r="CF146" s="231"/>
      <c r="CG146" s="231"/>
      <c r="CH146" s="231"/>
      <c r="CI146" s="231"/>
      <c r="CJ146" s="231"/>
      <c r="CK146" s="231"/>
      <c r="CL146" s="231"/>
      <c r="CM146" s="231"/>
      <c r="CN146" s="231"/>
      <c r="CO146" s="231"/>
      <c r="CP146" s="231"/>
      <c r="CQ146" s="231"/>
      <c r="CR146" s="231"/>
      <c r="CS146" s="231"/>
      <c r="CT146" s="231"/>
      <c r="CU146" s="231"/>
      <c r="CV146" s="231"/>
      <c r="CW146" s="231"/>
      <c r="CX146" s="232" t="s">
        <v>36</v>
      </c>
      <c r="CY146" s="232"/>
      <c r="CZ146" s="232"/>
      <c r="DA146" s="232"/>
      <c r="DB146" s="232"/>
      <c r="DC146" s="232"/>
      <c r="DD146" s="232"/>
      <c r="DE146" s="232"/>
      <c r="DF146" s="232"/>
      <c r="DG146" s="232"/>
      <c r="DH146" s="232"/>
      <c r="DI146" s="232"/>
      <c r="DJ146" s="233"/>
    </row>
    <row r="147" spans="1:114" ht="11.25">
      <c r="A147" s="234" t="s">
        <v>453</v>
      </c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35"/>
      <c r="BD147" s="235"/>
      <c r="BE147" s="236"/>
      <c r="BF147" s="109" t="s">
        <v>84</v>
      </c>
      <c r="BG147" s="110"/>
      <c r="BH147" s="105"/>
      <c r="BI147" s="110"/>
      <c r="BJ147" s="121"/>
      <c r="BK147" s="231"/>
      <c r="BL147" s="231"/>
      <c r="BM147" s="231"/>
      <c r="BN147" s="231"/>
      <c r="BO147" s="231"/>
      <c r="BP147" s="231"/>
      <c r="BQ147" s="231"/>
      <c r="BR147" s="231"/>
      <c r="BS147" s="231"/>
      <c r="BT147" s="231"/>
      <c r="BU147" s="231"/>
      <c r="BV147" s="231"/>
      <c r="BW147" s="231"/>
      <c r="BX147" s="231"/>
      <c r="BY147" s="231"/>
      <c r="BZ147" s="231"/>
      <c r="CA147" s="231"/>
      <c r="CB147" s="231"/>
      <c r="CC147" s="231"/>
      <c r="CD147" s="231"/>
      <c r="CE147" s="231"/>
      <c r="CF147" s="231"/>
      <c r="CG147" s="231"/>
      <c r="CH147" s="231"/>
      <c r="CI147" s="231"/>
      <c r="CJ147" s="231"/>
      <c r="CK147" s="231"/>
      <c r="CL147" s="231"/>
      <c r="CM147" s="231"/>
      <c r="CN147" s="231"/>
      <c r="CO147" s="231"/>
      <c r="CP147" s="231"/>
      <c r="CQ147" s="231"/>
      <c r="CR147" s="231"/>
      <c r="CS147" s="231"/>
      <c r="CT147" s="231"/>
      <c r="CU147" s="231"/>
      <c r="CV147" s="231"/>
      <c r="CW147" s="231"/>
      <c r="CX147" s="232" t="s">
        <v>36</v>
      </c>
      <c r="CY147" s="232"/>
      <c r="CZ147" s="232"/>
      <c r="DA147" s="232"/>
      <c r="DB147" s="232"/>
      <c r="DC147" s="232"/>
      <c r="DD147" s="232"/>
      <c r="DE147" s="232"/>
      <c r="DF147" s="232"/>
      <c r="DG147" s="232"/>
      <c r="DH147" s="232"/>
      <c r="DI147" s="232"/>
      <c r="DJ147" s="233"/>
    </row>
    <row r="148" spans="1:114" ht="11.25">
      <c r="A148" s="234" t="s">
        <v>454</v>
      </c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235"/>
      <c r="AL148" s="235"/>
      <c r="AM148" s="235"/>
      <c r="AN148" s="235"/>
      <c r="AO148" s="235"/>
      <c r="AP148" s="235"/>
      <c r="AQ148" s="235"/>
      <c r="AR148" s="235"/>
      <c r="AS148" s="235"/>
      <c r="AT148" s="235"/>
      <c r="AU148" s="235"/>
      <c r="AV148" s="235"/>
      <c r="AW148" s="235"/>
      <c r="AX148" s="235"/>
      <c r="AY148" s="235"/>
      <c r="AZ148" s="235"/>
      <c r="BA148" s="235"/>
      <c r="BB148" s="235"/>
      <c r="BC148" s="235"/>
      <c r="BD148" s="235"/>
      <c r="BE148" s="236"/>
      <c r="BF148" s="109" t="s">
        <v>85</v>
      </c>
      <c r="BG148" s="110"/>
      <c r="BH148" s="105"/>
      <c r="BI148" s="110"/>
      <c r="BJ148" s="121"/>
      <c r="BK148" s="231"/>
      <c r="BL148" s="231"/>
      <c r="BM148" s="231"/>
      <c r="BN148" s="231"/>
      <c r="BO148" s="231"/>
      <c r="BP148" s="231"/>
      <c r="BQ148" s="231"/>
      <c r="BR148" s="231"/>
      <c r="BS148" s="231"/>
      <c r="BT148" s="231"/>
      <c r="BU148" s="231"/>
      <c r="BV148" s="231"/>
      <c r="BW148" s="231"/>
      <c r="BX148" s="231"/>
      <c r="BY148" s="231"/>
      <c r="BZ148" s="231"/>
      <c r="CA148" s="231"/>
      <c r="CB148" s="231"/>
      <c r="CC148" s="231"/>
      <c r="CD148" s="231"/>
      <c r="CE148" s="231"/>
      <c r="CF148" s="231"/>
      <c r="CG148" s="231"/>
      <c r="CH148" s="231"/>
      <c r="CI148" s="231"/>
      <c r="CJ148" s="231"/>
      <c r="CK148" s="231"/>
      <c r="CL148" s="231"/>
      <c r="CM148" s="231"/>
      <c r="CN148" s="231"/>
      <c r="CO148" s="231"/>
      <c r="CP148" s="231"/>
      <c r="CQ148" s="231"/>
      <c r="CR148" s="231"/>
      <c r="CS148" s="231"/>
      <c r="CT148" s="231"/>
      <c r="CU148" s="231"/>
      <c r="CV148" s="231"/>
      <c r="CW148" s="231"/>
      <c r="CX148" s="232" t="s">
        <v>36</v>
      </c>
      <c r="CY148" s="232"/>
      <c r="CZ148" s="232"/>
      <c r="DA148" s="232"/>
      <c r="DB148" s="232"/>
      <c r="DC148" s="232"/>
      <c r="DD148" s="232"/>
      <c r="DE148" s="232"/>
      <c r="DF148" s="232"/>
      <c r="DG148" s="232"/>
      <c r="DH148" s="232"/>
      <c r="DI148" s="232"/>
      <c r="DJ148" s="233"/>
    </row>
    <row r="149" spans="1:114" ht="11.25">
      <c r="A149" s="234" t="s">
        <v>455</v>
      </c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5"/>
      <c r="AM149" s="235"/>
      <c r="AN149" s="235"/>
      <c r="AO149" s="235"/>
      <c r="AP149" s="235"/>
      <c r="AQ149" s="235"/>
      <c r="AR149" s="235"/>
      <c r="AS149" s="235"/>
      <c r="AT149" s="235"/>
      <c r="AU149" s="235"/>
      <c r="AV149" s="235"/>
      <c r="AW149" s="235"/>
      <c r="AX149" s="235"/>
      <c r="AY149" s="235"/>
      <c r="AZ149" s="235"/>
      <c r="BA149" s="235"/>
      <c r="BB149" s="235"/>
      <c r="BC149" s="235"/>
      <c r="BD149" s="235"/>
      <c r="BE149" s="236"/>
      <c r="BF149" s="109" t="s">
        <v>86</v>
      </c>
      <c r="BG149" s="110"/>
      <c r="BH149" s="105"/>
      <c r="BI149" s="110"/>
      <c r="BJ149" s="121"/>
      <c r="BK149" s="231"/>
      <c r="BL149" s="231"/>
      <c r="BM149" s="231"/>
      <c r="BN149" s="231"/>
      <c r="BO149" s="231"/>
      <c r="BP149" s="231"/>
      <c r="BQ149" s="231"/>
      <c r="BR149" s="231"/>
      <c r="BS149" s="231"/>
      <c r="BT149" s="231"/>
      <c r="BU149" s="231"/>
      <c r="BV149" s="231"/>
      <c r="BW149" s="231"/>
      <c r="BX149" s="231"/>
      <c r="BY149" s="231"/>
      <c r="BZ149" s="231"/>
      <c r="CA149" s="231"/>
      <c r="CB149" s="231"/>
      <c r="CC149" s="231"/>
      <c r="CD149" s="231"/>
      <c r="CE149" s="231"/>
      <c r="CF149" s="231"/>
      <c r="CG149" s="231"/>
      <c r="CH149" s="231"/>
      <c r="CI149" s="231"/>
      <c r="CJ149" s="231"/>
      <c r="CK149" s="231"/>
      <c r="CL149" s="231"/>
      <c r="CM149" s="231"/>
      <c r="CN149" s="231"/>
      <c r="CO149" s="231"/>
      <c r="CP149" s="231"/>
      <c r="CQ149" s="231"/>
      <c r="CR149" s="231"/>
      <c r="CS149" s="231"/>
      <c r="CT149" s="231"/>
      <c r="CU149" s="231"/>
      <c r="CV149" s="231"/>
      <c r="CW149" s="231"/>
      <c r="CX149" s="232" t="s">
        <v>36</v>
      </c>
      <c r="CY149" s="232"/>
      <c r="CZ149" s="232"/>
      <c r="DA149" s="232"/>
      <c r="DB149" s="232"/>
      <c r="DC149" s="232"/>
      <c r="DD149" s="232"/>
      <c r="DE149" s="232"/>
      <c r="DF149" s="232"/>
      <c r="DG149" s="232"/>
      <c r="DH149" s="232"/>
      <c r="DI149" s="232"/>
      <c r="DJ149" s="233"/>
    </row>
    <row r="150" spans="1:114" ht="11.25">
      <c r="A150" s="328" t="s">
        <v>456</v>
      </c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  <c r="AG150" s="328"/>
      <c r="AH150" s="328"/>
      <c r="AI150" s="328"/>
      <c r="AJ150" s="328"/>
      <c r="AK150" s="328"/>
      <c r="AL150" s="328"/>
      <c r="AM150" s="328"/>
      <c r="AN150" s="328"/>
      <c r="AO150" s="328"/>
      <c r="AP150" s="328"/>
      <c r="AQ150" s="328"/>
      <c r="AR150" s="328"/>
      <c r="AS150" s="328"/>
      <c r="AT150" s="328"/>
      <c r="AU150" s="328"/>
      <c r="AV150" s="328"/>
      <c r="AW150" s="328"/>
      <c r="AX150" s="328"/>
      <c r="AY150" s="328"/>
      <c r="AZ150" s="328"/>
      <c r="BA150" s="328"/>
      <c r="BB150" s="328"/>
      <c r="BC150" s="328"/>
      <c r="BD150" s="328"/>
      <c r="BE150" s="329"/>
      <c r="BF150" s="112" t="s">
        <v>87</v>
      </c>
      <c r="BG150" s="113" t="s">
        <v>36</v>
      </c>
      <c r="BH150" s="105"/>
      <c r="BI150" s="113"/>
      <c r="BJ150" s="121"/>
      <c r="BK150" s="231"/>
      <c r="BL150" s="231"/>
      <c r="BM150" s="231"/>
      <c r="BN150" s="231"/>
      <c r="BO150" s="231"/>
      <c r="BP150" s="231"/>
      <c r="BQ150" s="231"/>
      <c r="BR150" s="231"/>
      <c r="BS150" s="231"/>
      <c r="BT150" s="231"/>
      <c r="BU150" s="231"/>
      <c r="BV150" s="231"/>
      <c r="BW150" s="231"/>
      <c r="BX150" s="231"/>
      <c r="BY150" s="231"/>
      <c r="BZ150" s="231"/>
      <c r="CA150" s="231"/>
      <c r="CB150" s="231"/>
      <c r="CC150" s="231"/>
      <c r="CD150" s="231"/>
      <c r="CE150" s="231"/>
      <c r="CF150" s="231"/>
      <c r="CG150" s="231"/>
      <c r="CH150" s="231"/>
      <c r="CI150" s="231"/>
      <c r="CJ150" s="231"/>
      <c r="CK150" s="231"/>
      <c r="CL150" s="231"/>
      <c r="CM150" s="231"/>
      <c r="CN150" s="231"/>
      <c r="CO150" s="231"/>
      <c r="CP150" s="231"/>
      <c r="CQ150" s="231"/>
      <c r="CR150" s="231"/>
      <c r="CS150" s="231"/>
      <c r="CT150" s="231"/>
      <c r="CU150" s="231"/>
      <c r="CV150" s="231"/>
      <c r="CW150" s="231"/>
      <c r="CX150" s="232" t="s">
        <v>36</v>
      </c>
      <c r="CY150" s="232"/>
      <c r="CZ150" s="232"/>
      <c r="DA150" s="232"/>
      <c r="DB150" s="232"/>
      <c r="DC150" s="232"/>
      <c r="DD150" s="232"/>
      <c r="DE150" s="232"/>
      <c r="DF150" s="232"/>
      <c r="DG150" s="232"/>
      <c r="DH150" s="232"/>
      <c r="DI150" s="232"/>
      <c r="DJ150" s="233"/>
    </row>
    <row r="151" spans="1:114" ht="30" customHeight="1">
      <c r="A151" s="371" t="s">
        <v>88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372"/>
      <c r="O151" s="372"/>
      <c r="P151" s="372"/>
      <c r="Q151" s="372"/>
      <c r="R151" s="372"/>
      <c r="S151" s="372"/>
      <c r="T151" s="372"/>
      <c r="U151" s="372"/>
      <c r="V151" s="372"/>
      <c r="W151" s="372"/>
      <c r="X151" s="372"/>
      <c r="Y151" s="372"/>
      <c r="Z151" s="372"/>
      <c r="AA151" s="372"/>
      <c r="AB151" s="372"/>
      <c r="AC151" s="372"/>
      <c r="AD151" s="372"/>
      <c r="AE151" s="372"/>
      <c r="AF151" s="372"/>
      <c r="AG151" s="372"/>
      <c r="AH151" s="372"/>
      <c r="AI151" s="372"/>
      <c r="AJ151" s="372"/>
      <c r="AK151" s="372"/>
      <c r="AL151" s="372"/>
      <c r="AM151" s="372"/>
      <c r="AN151" s="372"/>
      <c r="AO151" s="372"/>
      <c r="AP151" s="372"/>
      <c r="AQ151" s="372"/>
      <c r="AR151" s="372"/>
      <c r="AS151" s="372"/>
      <c r="AT151" s="372"/>
      <c r="AU151" s="372"/>
      <c r="AV151" s="372"/>
      <c r="AW151" s="372"/>
      <c r="AX151" s="372"/>
      <c r="AY151" s="372"/>
      <c r="AZ151" s="372"/>
      <c r="BA151" s="372"/>
      <c r="BB151" s="372"/>
      <c r="BC151" s="372"/>
      <c r="BD151" s="372"/>
      <c r="BE151" s="372"/>
      <c r="BF151" s="109" t="s">
        <v>89</v>
      </c>
      <c r="BG151" s="20" t="s">
        <v>90</v>
      </c>
      <c r="BH151" s="105"/>
      <c r="BI151" s="110"/>
      <c r="BJ151" s="121"/>
      <c r="BK151" s="319"/>
      <c r="BL151" s="320"/>
      <c r="BM151" s="320"/>
      <c r="BN151" s="320"/>
      <c r="BO151" s="320"/>
      <c r="BP151" s="320"/>
      <c r="BQ151" s="320"/>
      <c r="BR151" s="320"/>
      <c r="BS151" s="320"/>
      <c r="BT151" s="320"/>
      <c r="BU151" s="320"/>
      <c r="BV151" s="320"/>
      <c r="BW151" s="373"/>
      <c r="BX151" s="319"/>
      <c r="BY151" s="320"/>
      <c r="BZ151" s="320"/>
      <c r="CA151" s="320"/>
      <c r="CB151" s="320"/>
      <c r="CC151" s="320"/>
      <c r="CD151" s="320"/>
      <c r="CE151" s="320"/>
      <c r="CF151" s="320"/>
      <c r="CG151" s="320"/>
      <c r="CH151" s="320"/>
      <c r="CI151" s="320"/>
      <c r="CJ151" s="373"/>
      <c r="CK151" s="319"/>
      <c r="CL151" s="320"/>
      <c r="CM151" s="320"/>
      <c r="CN151" s="320"/>
      <c r="CO151" s="320"/>
      <c r="CP151" s="320"/>
      <c r="CQ151" s="320"/>
      <c r="CR151" s="320"/>
      <c r="CS151" s="320"/>
      <c r="CT151" s="320"/>
      <c r="CU151" s="320"/>
      <c r="CV151" s="320"/>
      <c r="CW151" s="373"/>
      <c r="CX151" s="319" t="s">
        <v>36</v>
      </c>
      <c r="CY151" s="320"/>
      <c r="CZ151" s="320"/>
      <c r="DA151" s="320"/>
      <c r="DB151" s="320"/>
      <c r="DC151" s="320"/>
      <c r="DD151" s="320"/>
      <c r="DE151" s="320"/>
      <c r="DF151" s="320"/>
      <c r="DG151" s="320"/>
      <c r="DH151" s="320"/>
      <c r="DI151" s="320"/>
      <c r="DJ151" s="321"/>
    </row>
    <row r="152" spans="1:114" ht="11.25" customHeight="1" thickBot="1">
      <c r="A152" s="371"/>
      <c r="B152" s="372"/>
      <c r="C152" s="372"/>
      <c r="D152" s="372"/>
      <c r="E152" s="372"/>
      <c r="F152" s="372"/>
      <c r="G152" s="372"/>
      <c r="H152" s="372"/>
      <c r="I152" s="372"/>
      <c r="J152" s="372"/>
      <c r="K152" s="372"/>
      <c r="L152" s="372"/>
      <c r="M152" s="372"/>
      <c r="N152" s="372"/>
      <c r="O152" s="372"/>
      <c r="P152" s="372"/>
      <c r="Q152" s="372"/>
      <c r="R152" s="372"/>
      <c r="S152" s="372"/>
      <c r="T152" s="372"/>
      <c r="U152" s="372"/>
      <c r="V152" s="372"/>
      <c r="W152" s="372"/>
      <c r="X152" s="372"/>
      <c r="Y152" s="372"/>
      <c r="Z152" s="372"/>
      <c r="AA152" s="372"/>
      <c r="AB152" s="372"/>
      <c r="AC152" s="372"/>
      <c r="AD152" s="372"/>
      <c r="AE152" s="372"/>
      <c r="AF152" s="372"/>
      <c r="AG152" s="372"/>
      <c r="AH152" s="372"/>
      <c r="AI152" s="372"/>
      <c r="AJ152" s="372"/>
      <c r="AK152" s="372"/>
      <c r="AL152" s="372"/>
      <c r="AM152" s="372"/>
      <c r="AN152" s="372"/>
      <c r="AO152" s="372"/>
      <c r="AP152" s="372"/>
      <c r="AQ152" s="372"/>
      <c r="AR152" s="372"/>
      <c r="AS152" s="372"/>
      <c r="AT152" s="372"/>
      <c r="AU152" s="372"/>
      <c r="AV152" s="372"/>
      <c r="AW152" s="372"/>
      <c r="AX152" s="372"/>
      <c r="AY152" s="372"/>
      <c r="AZ152" s="372"/>
      <c r="BA152" s="372"/>
      <c r="BB152" s="372"/>
      <c r="BC152" s="372"/>
      <c r="BD152" s="372"/>
      <c r="BE152" s="372"/>
      <c r="BF152" s="107"/>
      <c r="BG152" s="20"/>
      <c r="BH152" s="108"/>
      <c r="BI152" s="20"/>
      <c r="BJ152" s="124"/>
      <c r="BK152" s="377"/>
      <c r="BL152" s="378"/>
      <c r="BM152" s="378"/>
      <c r="BN152" s="378"/>
      <c r="BO152" s="378"/>
      <c r="BP152" s="378"/>
      <c r="BQ152" s="378"/>
      <c r="BR152" s="378"/>
      <c r="BS152" s="378"/>
      <c r="BT152" s="378"/>
      <c r="BU152" s="378"/>
      <c r="BV152" s="378"/>
      <c r="BW152" s="379"/>
      <c r="BX152" s="377"/>
      <c r="BY152" s="378"/>
      <c r="BZ152" s="378"/>
      <c r="CA152" s="378"/>
      <c r="CB152" s="378"/>
      <c r="CC152" s="378"/>
      <c r="CD152" s="378"/>
      <c r="CE152" s="378"/>
      <c r="CF152" s="378"/>
      <c r="CG152" s="378"/>
      <c r="CH152" s="378"/>
      <c r="CI152" s="378"/>
      <c r="CJ152" s="379"/>
      <c r="CK152" s="377"/>
      <c r="CL152" s="378"/>
      <c r="CM152" s="378"/>
      <c r="CN152" s="378"/>
      <c r="CO152" s="378"/>
      <c r="CP152" s="378"/>
      <c r="CQ152" s="378"/>
      <c r="CR152" s="378"/>
      <c r="CS152" s="378"/>
      <c r="CT152" s="378"/>
      <c r="CU152" s="378"/>
      <c r="CV152" s="378"/>
      <c r="CW152" s="379"/>
      <c r="CX152" s="377"/>
      <c r="CY152" s="378"/>
      <c r="CZ152" s="378"/>
      <c r="DA152" s="378"/>
      <c r="DB152" s="378"/>
      <c r="DC152" s="378"/>
      <c r="DD152" s="378"/>
      <c r="DE152" s="378"/>
      <c r="DF152" s="378"/>
      <c r="DG152" s="378"/>
      <c r="DH152" s="378"/>
      <c r="DI152" s="378"/>
      <c r="DJ152" s="380"/>
    </row>
  </sheetData>
  <sheetProtection/>
  <mergeCells count="680">
    <mergeCell ref="BH26:BJ26"/>
    <mergeCell ref="BH27:BH28"/>
    <mergeCell ref="BI27:BI28"/>
    <mergeCell ref="BJ27:BJ28"/>
    <mergeCell ref="CX151:DJ151"/>
    <mergeCell ref="A152:BE152"/>
    <mergeCell ref="BK152:BW152"/>
    <mergeCell ref="BX152:CJ152"/>
    <mergeCell ref="CK152:CW152"/>
    <mergeCell ref="CX152:DJ152"/>
    <mergeCell ref="A151:BE151"/>
    <mergeCell ref="BK151:BW151"/>
    <mergeCell ref="BX151:CJ151"/>
    <mergeCell ref="CK151:CW151"/>
    <mergeCell ref="A150:BE150"/>
    <mergeCell ref="BK150:BW150"/>
    <mergeCell ref="BX150:CJ150"/>
    <mergeCell ref="CK150:CW150"/>
    <mergeCell ref="CX150:DJ150"/>
    <mergeCell ref="A149:BE149"/>
    <mergeCell ref="BK149:BW149"/>
    <mergeCell ref="BX149:CJ149"/>
    <mergeCell ref="CK149:CW149"/>
    <mergeCell ref="CX147:DJ147"/>
    <mergeCell ref="A148:BE148"/>
    <mergeCell ref="BK148:BW148"/>
    <mergeCell ref="BX148:CJ148"/>
    <mergeCell ref="CX149:DJ149"/>
    <mergeCell ref="CK148:CW148"/>
    <mergeCell ref="CX148:DJ148"/>
    <mergeCell ref="A147:BE147"/>
    <mergeCell ref="BK147:BW147"/>
    <mergeCell ref="BX147:CJ147"/>
    <mergeCell ref="CK147:CW147"/>
    <mergeCell ref="A146:BE146"/>
    <mergeCell ref="BK146:BW146"/>
    <mergeCell ref="BX146:CJ146"/>
    <mergeCell ref="CK146:CW146"/>
    <mergeCell ref="CX146:DJ146"/>
    <mergeCell ref="A143:BE143"/>
    <mergeCell ref="BK143:BW143"/>
    <mergeCell ref="BX143:CJ143"/>
    <mergeCell ref="CK143:CW143"/>
    <mergeCell ref="A144:BE144"/>
    <mergeCell ref="A141:BE141"/>
    <mergeCell ref="BK141:BW141"/>
    <mergeCell ref="BX141:CJ141"/>
    <mergeCell ref="CX143:DJ143"/>
    <mergeCell ref="CK141:CW141"/>
    <mergeCell ref="CX141:DJ141"/>
    <mergeCell ref="A142:BE142"/>
    <mergeCell ref="BK142:BW142"/>
    <mergeCell ref="BX142:CJ142"/>
    <mergeCell ref="CK142:CW142"/>
    <mergeCell ref="CK140:CW140"/>
    <mergeCell ref="A139:BE139"/>
    <mergeCell ref="BK139:BW139"/>
    <mergeCell ref="BX139:CJ139"/>
    <mergeCell ref="CK139:CW139"/>
    <mergeCell ref="CX139:DJ139"/>
    <mergeCell ref="CX140:DJ140"/>
    <mergeCell ref="A140:BE140"/>
    <mergeCell ref="BK140:BW140"/>
    <mergeCell ref="BX140:CJ140"/>
    <mergeCell ref="A138:BE138"/>
    <mergeCell ref="BK138:BW138"/>
    <mergeCell ref="BX138:CJ138"/>
    <mergeCell ref="CK138:CW138"/>
    <mergeCell ref="CX136:DJ136"/>
    <mergeCell ref="A137:BE137"/>
    <mergeCell ref="BK137:BW137"/>
    <mergeCell ref="BX137:CJ137"/>
    <mergeCell ref="CX138:DJ138"/>
    <mergeCell ref="CK137:CW137"/>
    <mergeCell ref="CX137:DJ137"/>
    <mergeCell ref="A136:BE136"/>
    <mergeCell ref="BK136:BW136"/>
    <mergeCell ref="BX136:CJ136"/>
    <mergeCell ref="CK136:CW136"/>
    <mergeCell ref="A135:BE135"/>
    <mergeCell ref="BK135:BW135"/>
    <mergeCell ref="BX135:CJ135"/>
    <mergeCell ref="CK135:CW135"/>
    <mergeCell ref="CX135:DJ135"/>
    <mergeCell ref="A134:BE134"/>
    <mergeCell ref="BK134:BW134"/>
    <mergeCell ref="BX134:CJ134"/>
    <mergeCell ref="CK134:CW134"/>
    <mergeCell ref="CX132:DJ132"/>
    <mergeCell ref="A133:BE133"/>
    <mergeCell ref="BK133:BW133"/>
    <mergeCell ref="BX133:CJ133"/>
    <mergeCell ref="CX134:DJ134"/>
    <mergeCell ref="CK133:CW133"/>
    <mergeCell ref="CX133:DJ133"/>
    <mergeCell ref="A132:BE132"/>
    <mergeCell ref="BK132:BW132"/>
    <mergeCell ref="BX132:CJ132"/>
    <mergeCell ref="CK132:CW132"/>
    <mergeCell ref="A131:BE131"/>
    <mergeCell ref="BK131:BW131"/>
    <mergeCell ref="BX131:CJ131"/>
    <mergeCell ref="CK131:CW131"/>
    <mergeCell ref="CX131:DJ131"/>
    <mergeCell ref="A130:BE130"/>
    <mergeCell ref="BK130:BW130"/>
    <mergeCell ref="BX130:CJ130"/>
    <mergeCell ref="CK130:CW130"/>
    <mergeCell ref="CX128:DJ128"/>
    <mergeCell ref="A129:BE129"/>
    <mergeCell ref="BK129:BW129"/>
    <mergeCell ref="BX129:CJ129"/>
    <mergeCell ref="CX130:DJ130"/>
    <mergeCell ref="CK129:CW129"/>
    <mergeCell ref="CX129:DJ129"/>
    <mergeCell ref="A128:BE128"/>
    <mergeCell ref="BK128:BW128"/>
    <mergeCell ref="BX128:CJ128"/>
    <mergeCell ref="CK128:CW128"/>
    <mergeCell ref="A127:BE127"/>
    <mergeCell ref="BK127:BW127"/>
    <mergeCell ref="BX127:CJ127"/>
    <mergeCell ref="CK127:CW127"/>
    <mergeCell ref="CX127:DJ127"/>
    <mergeCell ref="A126:BE126"/>
    <mergeCell ref="BK126:BW126"/>
    <mergeCell ref="BX126:CJ126"/>
    <mergeCell ref="CK126:CW126"/>
    <mergeCell ref="CX124:DJ124"/>
    <mergeCell ref="A125:BE125"/>
    <mergeCell ref="BK125:BW125"/>
    <mergeCell ref="BX125:CJ125"/>
    <mergeCell ref="CX126:DJ126"/>
    <mergeCell ref="CK125:CW125"/>
    <mergeCell ref="CX125:DJ125"/>
    <mergeCell ref="A124:BE124"/>
    <mergeCell ref="BK124:BW124"/>
    <mergeCell ref="BX124:CJ124"/>
    <mergeCell ref="CK124:CW124"/>
    <mergeCell ref="A123:BE123"/>
    <mergeCell ref="BK123:BW123"/>
    <mergeCell ref="BX123:CJ123"/>
    <mergeCell ref="CK123:CW123"/>
    <mergeCell ref="CX123:DJ123"/>
    <mergeCell ref="A122:BE122"/>
    <mergeCell ref="BK122:BW122"/>
    <mergeCell ref="BX122:CJ122"/>
    <mergeCell ref="CK122:CW122"/>
    <mergeCell ref="CX120:DJ120"/>
    <mergeCell ref="A121:BE121"/>
    <mergeCell ref="BK121:BW121"/>
    <mergeCell ref="BX121:CJ121"/>
    <mergeCell ref="CX122:DJ122"/>
    <mergeCell ref="CK121:CW121"/>
    <mergeCell ref="CX121:DJ121"/>
    <mergeCell ref="A120:BE120"/>
    <mergeCell ref="BK120:BW120"/>
    <mergeCell ref="BX120:CJ120"/>
    <mergeCell ref="CK120:CW120"/>
    <mergeCell ref="A119:BE119"/>
    <mergeCell ref="BK119:BW119"/>
    <mergeCell ref="BX119:CJ119"/>
    <mergeCell ref="CK119:CW119"/>
    <mergeCell ref="CX119:DJ119"/>
    <mergeCell ref="A117:BE117"/>
    <mergeCell ref="BK117:BW117"/>
    <mergeCell ref="BX117:CJ117"/>
    <mergeCell ref="CK117:CW117"/>
    <mergeCell ref="CX114:DJ114"/>
    <mergeCell ref="A116:BE116"/>
    <mergeCell ref="BK116:BW116"/>
    <mergeCell ref="BX116:CJ116"/>
    <mergeCell ref="CX117:DJ117"/>
    <mergeCell ref="CK116:CW116"/>
    <mergeCell ref="CX116:DJ116"/>
    <mergeCell ref="A114:BE114"/>
    <mergeCell ref="BK114:BW114"/>
    <mergeCell ref="BX114:CJ114"/>
    <mergeCell ref="CK114:CW114"/>
    <mergeCell ref="A113:BE113"/>
    <mergeCell ref="BK113:BW113"/>
    <mergeCell ref="BX113:CJ113"/>
    <mergeCell ref="CK113:CW113"/>
    <mergeCell ref="CX113:DJ113"/>
    <mergeCell ref="A112:BE112"/>
    <mergeCell ref="BK112:BW112"/>
    <mergeCell ref="BX112:CJ112"/>
    <mergeCell ref="CK112:CW112"/>
    <mergeCell ref="CX110:DJ110"/>
    <mergeCell ref="A111:BE111"/>
    <mergeCell ref="BK111:BW111"/>
    <mergeCell ref="BX111:CJ111"/>
    <mergeCell ref="CX112:DJ112"/>
    <mergeCell ref="CK111:CW111"/>
    <mergeCell ref="CX111:DJ111"/>
    <mergeCell ref="A110:BE110"/>
    <mergeCell ref="BK110:BW110"/>
    <mergeCell ref="BX110:CJ110"/>
    <mergeCell ref="CK110:CW110"/>
    <mergeCell ref="A109:BE109"/>
    <mergeCell ref="BK109:BW109"/>
    <mergeCell ref="BX109:CJ109"/>
    <mergeCell ref="CK109:CW109"/>
    <mergeCell ref="CX109:DJ109"/>
    <mergeCell ref="A108:BE108"/>
    <mergeCell ref="BK108:BW108"/>
    <mergeCell ref="BX108:CJ108"/>
    <mergeCell ref="CK108:CW108"/>
    <mergeCell ref="CX106:DJ106"/>
    <mergeCell ref="A107:BE107"/>
    <mergeCell ref="BK107:BW107"/>
    <mergeCell ref="BX107:CJ107"/>
    <mergeCell ref="CX108:DJ108"/>
    <mergeCell ref="CK107:CW107"/>
    <mergeCell ref="CX107:DJ107"/>
    <mergeCell ref="A106:BE106"/>
    <mergeCell ref="BK106:BW106"/>
    <mergeCell ref="BX106:CJ106"/>
    <mergeCell ref="CK106:CW106"/>
    <mergeCell ref="A105:BE105"/>
    <mergeCell ref="BK105:BW105"/>
    <mergeCell ref="BX105:CJ105"/>
    <mergeCell ref="CK105:CW105"/>
    <mergeCell ref="CX105:DJ105"/>
    <mergeCell ref="A104:BE104"/>
    <mergeCell ref="BK104:BW104"/>
    <mergeCell ref="BX104:CJ104"/>
    <mergeCell ref="CK104:CW104"/>
    <mergeCell ref="CX102:DJ102"/>
    <mergeCell ref="A103:BE103"/>
    <mergeCell ref="BK103:BW103"/>
    <mergeCell ref="BX103:CJ103"/>
    <mergeCell ref="CX104:DJ104"/>
    <mergeCell ref="CK103:CW103"/>
    <mergeCell ref="CX103:DJ103"/>
    <mergeCell ref="A102:BE102"/>
    <mergeCell ref="BK102:BW102"/>
    <mergeCell ref="BX102:CJ102"/>
    <mergeCell ref="CK102:CW102"/>
    <mergeCell ref="A101:BE101"/>
    <mergeCell ref="BK101:BW101"/>
    <mergeCell ref="BX101:CJ101"/>
    <mergeCell ref="CK101:CW101"/>
    <mergeCell ref="CX101:DJ101"/>
    <mergeCell ref="A100:BE100"/>
    <mergeCell ref="BK100:BW100"/>
    <mergeCell ref="BX100:CJ100"/>
    <mergeCell ref="CK100:CW100"/>
    <mergeCell ref="CX98:DJ98"/>
    <mergeCell ref="A99:BE99"/>
    <mergeCell ref="BK99:BW99"/>
    <mergeCell ref="BX99:CJ99"/>
    <mergeCell ref="CX100:DJ100"/>
    <mergeCell ref="CK99:CW99"/>
    <mergeCell ref="CX99:DJ99"/>
    <mergeCell ref="A98:BE98"/>
    <mergeCell ref="BK98:BW98"/>
    <mergeCell ref="BX98:CJ98"/>
    <mergeCell ref="CK98:CW98"/>
    <mergeCell ref="A97:BE97"/>
    <mergeCell ref="BK97:BW97"/>
    <mergeCell ref="BX97:CJ97"/>
    <mergeCell ref="CK97:CW97"/>
    <mergeCell ref="CX97:DJ97"/>
    <mergeCell ref="CX92:DJ92"/>
    <mergeCell ref="A96:BE96"/>
    <mergeCell ref="BK96:BW96"/>
    <mergeCell ref="BX96:CJ96"/>
    <mergeCell ref="CK96:CW96"/>
    <mergeCell ref="CX94:DJ94"/>
    <mergeCell ref="A95:BE95"/>
    <mergeCell ref="BK95:BW95"/>
    <mergeCell ref="BX95:CJ95"/>
    <mergeCell ref="CX96:DJ96"/>
    <mergeCell ref="CK90:CW90"/>
    <mergeCell ref="CX95:DJ95"/>
    <mergeCell ref="A94:BE94"/>
    <mergeCell ref="BK94:BW94"/>
    <mergeCell ref="BX94:CJ94"/>
    <mergeCell ref="CK94:CW94"/>
    <mergeCell ref="A92:BE92"/>
    <mergeCell ref="BK92:BW92"/>
    <mergeCell ref="BX92:CJ92"/>
    <mergeCell ref="CK92:CW92"/>
    <mergeCell ref="CX88:DJ88"/>
    <mergeCell ref="A91:BE91"/>
    <mergeCell ref="BK91:BW91"/>
    <mergeCell ref="BX91:CJ91"/>
    <mergeCell ref="CK91:CW91"/>
    <mergeCell ref="CX89:DJ89"/>
    <mergeCell ref="A90:BE90"/>
    <mergeCell ref="BK90:BW90"/>
    <mergeCell ref="BX90:CJ90"/>
    <mergeCell ref="CX91:DJ91"/>
    <mergeCell ref="CK86:CW86"/>
    <mergeCell ref="CX90:DJ90"/>
    <mergeCell ref="A89:BE89"/>
    <mergeCell ref="BK89:BW89"/>
    <mergeCell ref="BX89:CJ89"/>
    <mergeCell ref="CK89:CW89"/>
    <mergeCell ref="A88:BE88"/>
    <mergeCell ref="BK88:BW88"/>
    <mergeCell ref="BX88:CJ88"/>
    <mergeCell ref="CK88:CW88"/>
    <mergeCell ref="CX84:DJ84"/>
    <mergeCell ref="A87:BE87"/>
    <mergeCell ref="BK87:BW87"/>
    <mergeCell ref="BX87:CJ87"/>
    <mergeCell ref="CK87:CW87"/>
    <mergeCell ref="CX85:DJ85"/>
    <mergeCell ref="A86:BE86"/>
    <mergeCell ref="BK86:BW86"/>
    <mergeCell ref="BX86:CJ86"/>
    <mergeCell ref="CX87:DJ87"/>
    <mergeCell ref="BK85:BW85"/>
    <mergeCell ref="BX85:CJ85"/>
    <mergeCell ref="CK85:CW85"/>
    <mergeCell ref="A84:BE84"/>
    <mergeCell ref="BK84:BW84"/>
    <mergeCell ref="BX84:CJ84"/>
    <mergeCell ref="CK84:CW84"/>
    <mergeCell ref="CX79:DJ79"/>
    <mergeCell ref="A83:BE83"/>
    <mergeCell ref="BK83:BW83"/>
    <mergeCell ref="BX83:CJ83"/>
    <mergeCell ref="CK83:CW83"/>
    <mergeCell ref="CX80:DJ80"/>
    <mergeCell ref="A82:BE82"/>
    <mergeCell ref="BK82:BW82"/>
    <mergeCell ref="BX82:CJ82"/>
    <mergeCell ref="CX83:DJ83"/>
    <mergeCell ref="A80:BE80"/>
    <mergeCell ref="BK80:BW80"/>
    <mergeCell ref="BX80:CJ80"/>
    <mergeCell ref="CK80:CW80"/>
    <mergeCell ref="A79:BE79"/>
    <mergeCell ref="BK79:BW79"/>
    <mergeCell ref="BX79:CJ79"/>
    <mergeCell ref="CK79:CW79"/>
    <mergeCell ref="A78:BE78"/>
    <mergeCell ref="BK78:BW78"/>
    <mergeCell ref="BX78:CJ78"/>
    <mergeCell ref="CK78:CW78"/>
    <mergeCell ref="CX76:DJ76"/>
    <mergeCell ref="A77:BE77"/>
    <mergeCell ref="BK77:BW77"/>
    <mergeCell ref="BX77:CJ77"/>
    <mergeCell ref="CX78:DJ78"/>
    <mergeCell ref="CK77:CW77"/>
    <mergeCell ref="CX77:DJ77"/>
    <mergeCell ref="A76:BE76"/>
    <mergeCell ref="BK76:BW76"/>
    <mergeCell ref="BX76:CJ76"/>
    <mergeCell ref="CK76:CW76"/>
    <mergeCell ref="CX74:DJ74"/>
    <mergeCell ref="A75:BE75"/>
    <mergeCell ref="BK75:BW75"/>
    <mergeCell ref="BX75:CJ75"/>
    <mergeCell ref="CK75:CW75"/>
    <mergeCell ref="CX75:DJ75"/>
    <mergeCell ref="A74:BE74"/>
    <mergeCell ref="BK74:BW74"/>
    <mergeCell ref="BX74:CJ74"/>
    <mergeCell ref="CK74:CW74"/>
    <mergeCell ref="A63:BE63"/>
    <mergeCell ref="BK63:BW63"/>
    <mergeCell ref="BX63:CJ63"/>
    <mergeCell ref="CK63:CW63"/>
    <mergeCell ref="A73:BE73"/>
    <mergeCell ref="CX63:DJ63"/>
    <mergeCell ref="CX64:DJ64"/>
    <mergeCell ref="A61:BE61"/>
    <mergeCell ref="BK61:BW61"/>
    <mergeCell ref="BX61:CJ61"/>
    <mergeCell ref="CX62:DJ62"/>
    <mergeCell ref="A62:BE62"/>
    <mergeCell ref="CK61:CW61"/>
    <mergeCell ref="BX65:CJ65"/>
    <mergeCell ref="A64:BE64"/>
    <mergeCell ref="CK65:CW65"/>
    <mergeCell ref="BK62:BW62"/>
    <mergeCell ref="BX62:CJ62"/>
    <mergeCell ref="CK62:CW62"/>
    <mergeCell ref="BK64:BW64"/>
    <mergeCell ref="BX64:CJ64"/>
    <mergeCell ref="CK64:CW64"/>
    <mergeCell ref="A72:BE72"/>
    <mergeCell ref="BK72:BW72"/>
    <mergeCell ref="BX72:CJ72"/>
    <mergeCell ref="CK72:CW72"/>
    <mergeCell ref="A71:BE71"/>
    <mergeCell ref="A65:BE65"/>
    <mergeCell ref="BK65:BW65"/>
    <mergeCell ref="BK71:BW71"/>
    <mergeCell ref="BX71:CJ71"/>
    <mergeCell ref="CK70:CW70"/>
    <mergeCell ref="CX73:DJ73"/>
    <mergeCell ref="CK71:CW71"/>
    <mergeCell ref="BK73:BW73"/>
    <mergeCell ref="BX73:CJ73"/>
    <mergeCell ref="CK73:CW73"/>
    <mergeCell ref="CX71:DJ71"/>
    <mergeCell ref="CX72:DJ72"/>
    <mergeCell ref="A67:BE67"/>
    <mergeCell ref="BK67:BW67"/>
    <mergeCell ref="BX67:CJ67"/>
    <mergeCell ref="A70:BE70"/>
    <mergeCell ref="BK70:BW70"/>
    <mergeCell ref="BX70:CJ70"/>
    <mergeCell ref="A68:BE68"/>
    <mergeCell ref="BK68:BW68"/>
    <mergeCell ref="BX68:CJ68"/>
    <mergeCell ref="CX69:DJ69"/>
    <mergeCell ref="CK68:CW68"/>
    <mergeCell ref="CX68:DJ68"/>
    <mergeCell ref="CX70:DJ70"/>
    <mergeCell ref="A69:BE69"/>
    <mergeCell ref="BK69:BW69"/>
    <mergeCell ref="BX69:CJ69"/>
    <mergeCell ref="CK69:CW69"/>
    <mergeCell ref="CK67:CW67"/>
    <mergeCell ref="CK57:CW58"/>
    <mergeCell ref="CX57:DJ58"/>
    <mergeCell ref="CK59:CW59"/>
    <mergeCell ref="CX59:DJ59"/>
    <mergeCell ref="CX60:DJ60"/>
    <mergeCell ref="CK60:CW60"/>
    <mergeCell ref="CX67:DJ67"/>
    <mergeCell ref="CX61:DJ61"/>
    <mergeCell ref="CX65:DJ65"/>
    <mergeCell ref="A66:BE66"/>
    <mergeCell ref="BK66:BW66"/>
    <mergeCell ref="BX66:CJ66"/>
    <mergeCell ref="CK66:CW66"/>
    <mergeCell ref="CX66:DJ66"/>
    <mergeCell ref="A59:BE59"/>
    <mergeCell ref="BK59:BW59"/>
    <mergeCell ref="BX59:CJ59"/>
    <mergeCell ref="BK60:BW60"/>
    <mergeCell ref="BX60:CJ60"/>
    <mergeCell ref="A60:BE60"/>
    <mergeCell ref="A57:BE57"/>
    <mergeCell ref="BF57:BF58"/>
    <mergeCell ref="BG57:BG58"/>
    <mergeCell ref="BK57:BW58"/>
    <mergeCell ref="BX57:CJ58"/>
    <mergeCell ref="A58:BE58"/>
    <mergeCell ref="CX55:DJ55"/>
    <mergeCell ref="A56:BE56"/>
    <mergeCell ref="BK56:BW56"/>
    <mergeCell ref="BX56:CJ56"/>
    <mergeCell ref="CK56:CW56"/>
    <mergeCell ref="CX56:DJ56"/>
    <mergeCell ref="A55:BE55"/>
    <mergeCell ref="BK55:BW55"/>
    <mergeCell ref="BX55:CJ55"/>
    <mergeCell ref="CK55:CW55"/>
    <mergeCell ref="A54:BE54"/>
    <mergeCell ref="BK54:BW54"/>
    <mergeCell ref="BX54:CJ54"/>
    <mergeCell ref="CK54:CW54"/>
    <mergeCell ref="CX52:DJ52"/>
    <mergeCell ref="CX54:DJ54"/>
    <mergeCell ref="A52:BE52"/>
    <mergeCell ref="BK52:BW52"/>
    <mergeCell ref="BX52:CJ52"/>
    <mergeCell ref="CK52:CW52"/>
    <mergeCell ref="A46:BE46"/>
    <mergeCell ref="BK46:BW46"/>
    <mergeCell ref="BX46:CJ46"/>
    <mergeCell ref="CK46:CW46"/>
    <mergeCell ref="CX46:DJ46"/>
    <mergeCell ref="CX51:DJ51"/>
    <mergeCell ref="A51:BE51"/>
    <mergeCell ref="BK51:BW51"/>
    <mergeCell ref="BX51:CJ51"/>
    <mergeCell ref="CK51:CW51"/>
    <mergeCell ref="BX47:CJ47"/>
    <mergeCell ref="A50:BE50"/>
    <mergeCell ref="BK50:BW50"/>
    <mergeCell ref="BX50:CJ50"/>
    <mergeCell ref="CK50:CW50"/>
    <mergeCell ref="CX50:DJ50"/>
    <mergeCell ref="A49:BE49"/>
    <mergeCell ref="BK49:BW49"/>
    <mergeCell ref="BX49:CJ49"/>
    <mergeCell ref="CK49:CW49"/>
    <mergeCell ref="A48:BE48"/>
    <mergeCell ref="BK48:BW48"/>
    <mergeCell ref="BX48:CJ48"/>
    <mergeCell ref="CX49:DJ49"/>
    <mergeCell ref="CK48:CW48"/>
    <mergeCell ref="CX48:DJ48"/>
    <mergeCell ref="CK47:CW47"/>
    <mergeCell ref="A44:BE44"/>
    <mergeCell ref="BK44:BW44"/>
    <mergeCell ref="BX44:CJ44"/>
    <mergeCell ref="CK44:CW44"/>
    <mergeCell ref="CX44:DJ44"/>
    <mergeCell ref="CX45:DJ45"/>
    <mergeCell ref="CX47:DJ47"/>
    <mergeCell ref="A47:BE47"/>
    <mergeCell ref="BK47:BW47"/>
    <mergeCell ref="A43:BE43"/>
    <mergeCell ref="BK43:BW43"/>
    <mergeCell ref="BX43:CJ43"/>
    <mergeCell ref="CK43:CW43"/>
    <mergeCell ref="CX41:DJ41"/>
    <mergeCell ref="A42:BE42"/>
    <mergeCell ref="BK42:BW42"/>
    <mergeCell ref="BX42:CJ42"/>
    <mergeCell ref="CX43:DJ43"/>
    <mergeCell ref="CK42:CW42"/>
    <mergeCell ref="CX42:DJ42"/>
    <mergeCell ref="A41:BE41"/>
    <mergeCell ref="BK41:BW41"/>
    <mergeCell ref="BX41:CJ41"/>
    <mergeCell ref="CK41:CW41"/>
    <mergeCell ref="A40:BE40"/>
    <mergeCell ref="BK40:BW40"/>
    <mergeCell ref="BX40:CJ40"/>
    <mergeCell ref="CK40:CW40"/>
    <mergeCell ref="CX40:DJ40"/>
    <mergeCell ref="A39:BE39"/>
    <mergeCell ref="BK39:BW39"/>
    <mergeCell ref="BX39:CJ39"/>
    <mergeCell ref="CK39:CW39"/>
    <mergeCell ref="CX35:DJ35"/>
    <mergeCell ref="A36:BE36"/>
    <mergeCell ref="BK36:BW36"/>
    <mergeCell ref="BX36:CJ36"/>
    <mergeCell ref="CX39:DJ39"/>
    <mergeCell ref="CK36:CW36"/>
    <mergeCell ref="CX36:DJ36"/>
    <mergeCell ref="A35:BE35"/>
    <mergeCell ref="BK35:BW35"/>
    <mergeCell ref="BX35:CJ35"/>
    <mergeCell ref="CK35:CW35"/>
    <mergeCell ref="CK34:CW34"/>
    <mergeCell ref="CX34:DJ34"/>
    <mergeCell ref="A33:BE33"/>
    <mergeCell ref="BK33:BW33"/>
    <mergeCell ref="BX33:CJ33"/>
    <mergeCell ref="CK33:CW33"/>
    <mergeCell ref="CX33:DJ33"/>
    <mergeCell ref="A34:BE34"/>
    <mergeCell ref="BK34:BW34"/>
    <mergeCell ref="BX34:CJ34"/>
    <mergeCell ref="A32:BE32"/>
    <mergeCell ref="BK32:BW32"/>
    <mergeCell ref="BX32:CJ32"/>
    <mergeCell ref="CK32:CW32"/>
    <mergeCell ref="CX32:DJ32"/>
    <mergeCell ref="A31:BE31"/>
    <mergeCell ref="CK30:CW30"/>
    <mergeCell ref="BK31:BW31"/>
    <mergeCell ref="BX31:CJ31"/>
    <mergeCell ref="CK31:CW31"/>
    <mergeCell ref="CK29:CW29"/>
    <mergeCell ref="CX29:DJ29"/>
    <mergeCell ref="CX30:DJ30"/>
    <mergeCell ref="CX31:DJ31"/>
    <mergeCell ref="A29:BE29"/>
    <mergeCell ref="BK29:BW29"/>
    <mergeCell ref="BX29:CJ29"/>
    <mergeCell ref="A30:BE30"/>
    <mergeCell ref="BK30:BW30"/>
    <mergeCell ref="BX30:CJ30"/>
    <mergeCell ref="BT27:BW27"/>
    <mergeCell ref="BX27:CC27"/>
    <mergeCell ref="CD27:CF27"/>
    <mergeCell ref="BK27:BP27"/>
    <mergeCell ref="CG27:CJ27"/>
    <mergeCell ref="CK27:CP27"/>
    <mergeCell ref="CX22:DJ22"/>
    <mergeCell ref="A24:DJ24"/>
    <mergeCell ref="A26:BE28"/>
    <mergeCell ref="CQ27:CS27"/>
    <mergeCell ref="CT27:CW27"/>
    <mergeCell ref="CX27:DJ28"/>
    <mergeCell ref="BK28:BW28"/>
    <mergeCell ref="BX28:CJ28"/>
    <mergeCell ref="CK28:CW28"/>
    <mergeCell ref="BQ27:BS27"/>
    <mergeCell ref="CX17:DJ17"/>
    <mergeCell ref="AB18:BU18"/>
    <mergeCell ref="CX18:DJ18"/>
    <mergeCell ref="AN14:AP14"/>
    <mergeCell ref="CX19:DJ19"/>
    <mergeCell ref="AO16:AR16"/>
    <mergeCell ref="AS16:AU16"/>
    <mergeCell ref="AV16:AW16"/>
    <mergeCell ref="AY16:BF16"/>
    <mergeCell ref="CQ10:DJ10"/>
    <mergeCell ref="CB11:CC11"/>
    <mergeCell ref="CD11:CF11"/>
    <mergeCell ref="CG11:CH11"/>
    <mergeCell ref="CJ11:CX11"/>
    <mergeCell ref="CY11:DA11"/>
    <mergeCell ref="DB11:DD11"/>
    <mergeCell ref="A45:BE45"/>
    <mergeCell ref="BK45:BW45"/>
    <mergeCell ref="AQ14:BF14"/>
    <mergeCell ref="BH14:BJ14"/>
    <mergeCell ref="BF26:BF28"/>
    <mergeCell ref="BK26:DJ26"/>
    <mergeCell ref="K21:BU21"/>
    <mergeCell ref="CX21:DJ21"/>
    <mergeCell ref="CX14:DJ15"/>
    <mergeCell ref="A17:AA17"/>
    <mergeCell ref="CB5:DJ5"/>
    <mergeCell ref="CB6:DJ6"/>
    <mergeCell ref="BX53:CJ53"/>
    <mergeCell ref="CX53:DJ53"/>
    <mergeCell ref="BX45:CJ45"/>
    <mergeCell ref="CK45:CW45"/>
    <mergeCell ref="CX16:DJ16"/>
    <mergeCell ref="CX20:DJ20"/>
    <mergeCell ref="CK53:CW53"/>
    <mergeCell ref="CB10:CN10"/>
    <mergeCell ref="BO2:DJ2"/>
    <mergeCell ref="BR1:DJ1"/>
    <mergeCell ref="BH57:BH58"/>
    <mergeCell ref="BI57:BI58"/>
    <mergeCell ref="BJ57:BJ58"/>
    <mergeCell ref="CB7:DJ7"/>
    <mergeCell ref="CB8:DJ8"/>
    <mergeCell ref="CB9:CN9"/>
    <mergeCell ref="CQ9:DJ9"/>
    <mergeCell ref="CB4:DJ4"/>
    <mergeCell ref="CX118:DJ118"/>
    <mergeCell ref="CX82:DJ82"/>
    <mergeCell ref="CK82:CW82"/>
    <mergeCell ref="CX86:DJ86"/>
    <mergeCell ref="A85:BE85"/>
    <mergeCell ref="BH13:BJ13"/>
    <mergeCell ref="BG26:BG28"/>
    <mergeCell ref="AL14:AM14"/>
    <mergeCell ref="A53:BE53"/>
    <mergeCell ref="BK53:BW53"/>
    <mergeCell ref="CX142:DJ142"/>
    <mergeCell ref="A81:BE81"/>
    <mergeCell ref="BK81:BW81"/>
    <mergeCell ref="BX81:CJ81"/>
    <mergeCell ref="CK81:CW81"/>
    <mergeCell ref="CX81:DJ81"/>
    <mergeCell ref="A118:BE118"/>
    <mergeCell ref="BK118:BW118"/>
    <mergeCell ref="BX118:CJ118"/>
    <mergeCell ref="CK118:CW118"/>
    <mergeCell ref="A37:BE37"/>
    <mergeCell ref="BK37:BW37"/>
    <mergeCell ref="BX37:CJ37"/>
    <mergeCell ref="CK37:CW37"/>
    <mergeCell ref="CX37:DJ37"/>
    <mergeCell ref="A38:BE38"/>
    <mergeCell ref="BK38:BW38"/>
    <mergeCell ref="BX38:CJ38"/>
    <mergeCell ref="CK38:CW38"/>
    <mergeCell ref="CX38:DJ38"/>
    <mergeCell ref="BK144:BW144"/>
    <mergeCell ref="BX144:CJ144"/>
    <mergeCell ref="CK144:CW144"/>
    <mergeCell ref="CX144:DJ144"/>
    <mergeCell ref="CK95:CW95"/>
    <mergeCell ref="A145:BE145"/>
    <mergeCell ref="BK145:BW145"/>
    <mergeCell ref="BX145:CJ145"/>
    <mergeCell ref="CK145:CW145"/>
    <mergeCell ref="CX145:DJ145"/>
    <mergeCell ref="A115:BE115"/>
    <mergeCell ref="BK115:BW115"/>
    <mergeCell ref="BX115:CJ115"/>
    <mergeCell ref="CK115:CW115"/>
    <mergeCell ref="CX115:DJ115"/>
    <mergeCell ref="A93:BE93"/>
    <mergeCell ref="BK93:BW93"/>
    <mergeCell ref="BX93:CJ93"/>
    <mergeCell ref="CK93:CW93"/>
    <mergeCell ref="CX93:DJ93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60" zoomScaleNormal="75" zoomScalePageLayoutView="0" workbookViewId="0" topLeftCell="B10">
      <selection activeCell="I61" sqref="I61"/>
    </sheetView>
  </sheetViews>
  <sheetFormatPr defaultColWidth="8.875" defaultRowHeight="12.75" outlineLevelRow="1"/>
  <cols>
    <col min="1" max="1" width="38.875" style="41" hidden="1" customWidth="1"/>
    <col min="2" max="2" width="5.625" style="41" customWidth="1"/>
    <col min="3" max="3" width="35.75390625" style="41" customWidth="1"/>
    <col min="4" max="4" width="16.125" style="41" customWidth="1"/>
    <col min="5" max="5" width="12.125" style="41" customWidth="1"/>
    <col min="6" max="6" width="15.125" style="85" customWidth="1"/>
    <col min="7" max="7" width="20.00390625" style="41" customWidth="1"/>
    <col min="8" max="8" width="15.875" style="41" customWidth="1"/>
    <col min="9" max="9" width="12.375" style="41" customWidth="1"/>
    <col min="10" max="10" width="19.125" style="41" customWidth="1"/>
    <col min="11" max="16384" width="8.875" style="41" customWidth="1"/>
  </cols>
  <sheetData>
    <row r="1" ht="12.75">
      <c r="J1" s="88" t="s">
        <v>243</v>
      </c>
    </row>
    <row r="2" ht="12.75">
      <c r="J2" s="88" t="s">
        <v>244</v>
      </c>
    </row>
    <row r="3" ht="12.75">
      <c r="J3" s="88"/>
    </row>
    <row r="4" spans="2:10" s="22" customFormat="1" ht="18.75">
      <c r="B4" s="559" t="s">
        <v>247</v>
      </c>
      <c r="C4" s="559"/>
      <c r="D4" s="559"/>
      <c r="E4" s="559"/>
      <c r="F4" s="559"/>
      <c r="G4" s="559"/>
      <c r="H4" s="559"/>
      <c r="I4" s="559"/>
      <c r="J4" s="559"/>
    </row>
    <row r="5" spans="2:10" s="22" customFormat="1" ht="18.75">
      <c r="B5" s="89"/>
      <c r="C5" s="89"/>
      <c r="D5" s="89"/>
      <c r="E5" s="89"/>
      <c r="F5" s="89"/>
      <c r="G5" s="89"/>
      <c r="H5" s="89"/>
      <c r="I5" s="89"/>
      <c r="J5" s="89"/>
    </row>
    <row r="6" spans="2:10" s="23" customFormat="1" ht="41.25" customHeight="1">
      <c r="B6" s="22" t="s">
        <v>248</v>
      </c>
      <c r="E6" s="560" t="s">
        <v>425</v>
      </c>
      <c r="F6" s="560"/>
      <c r="G6" s="560"/>
      <c r="H6" s="560"/>
      <c r="I6" s="560"/>
      <c r="J6" s="560"/>
    </row>
    <row r="7" spans="2:10" s="22" customFormat="1" ht="19.5">
      <c r="B7" s="22" t="s">
        <v>249</v>
      </c>
      <c r="D7" s="561" t="str">
        <f>'Расчеты (обосн) обл.бюд'!D9:J9</f>
        <v>МБДОУ детский сад общеразвивающего вида № 96</v>
      </c>
      <c r="E7" s="561"/>
      <c r="F7" s="561"/>
      <c r="G7" s="561"/>
      <c r="H7" s="561"/>
      <c r="I7" s="561"/>
      <c r="J7" s="561"/>
    </row>
    <row r="8" s="23" customFormat="1" ht="15.75">
      <c r="F8" s="24"/>
    </row>
    <row r="9" spans="2:6" s="23" customFormat="1" ht="15.75">
      <c r="B9" s="57" t="s">
        <v>430</v>
      </c>
      <c r="F9" s="24"/>
    </row>
    <row r="10" s="23" customFormat="1" ht="15.75">
      <c r="F10" s="24"/>
    </row>
    <row r="11" spans="2:10" s="23" customFormat="1" ht="45" customHeight="1">
      <c r="B11" s="102" t="s">
        <v>252</v>
      </c>
      <c r="C11" s="102" t="s">
        <v>0</v>
      </c>
      <c r="D11" s="102" t="s">
        <v>293</v>
      </c>
      <c r="E11" s="610" t="s">
        <v>431</v>
      </c>
      <c r="F11" s="610"/>
      <c r="G11" s="610"/>
      <c r="H11" s="610" t="s">
        <v>432</v>
      </c>
      <c r="I11" s="610"/>
      <c r="J11" s="610"/>
    </row>
    <row r="12" spans="2:10" s="23" customFormat="1" ht="30">
      <c r="B12" s="94">
        <v>1</v>
      </c>
      <c r="C12" s="94" t="s">
        <v>601</v>
      </c>
      <c r="D12" s="93">
        <v>1</v>
      </c>
      <c r="E12" s="611">
        <v>458.85</v>
      </c>
      <c r="F12" s="611"/>
      <c r="G12" s="611"/>
      <c r="H12" s="612">
        <v>458.85</v>
      </c>
      <c r="I12" s="612"/>
      <c r="J12" s="612"/>
    </row>
    <row r="13" spans="2:10" s="23" customFormat="1" ht="15.75">
      <c r="B13" s="94"/>
      <c r="C13" s="94"/>
      <c r="D13" s="93"/>
      <c r="E13" s="611"/>
      <c r="F13" s="611"/>
      <c r="G13" s="611"/>
      <c r="H13" s="612"/>
      <c r="I13" s="612"/>
      <c r="J13" s="612"/>
    </row>
    <row r="14" spans="2:10" s="57" customFormat="1" ht="15.75">
      <c r="B14" s="96"/>
      <c r="C14" s="96" t="s">
        <v>180</v>
      </c>
      <c r="D14" s="97"/>
      <c r="E14" s="613"/>
      <c r="F14" s="613"/>
      <c r="G14" s="613"/>
      <c r="H14" s="614">
        <v>458.85</v>
      </c>
      <c r="I14" s="614"/>
      <c r="J14" s="614"/>
    </row>
    <row r="15" s="23" customFormat="1" ht="15.75">
      <c r="F15" s="24"/>
    </row>
    <row r="16" spans="2:10" s="23" customFormat="1" ht="16.5">
      <c r="B16" s="99" t="s">
        <v>433</v>
      </c>
      <c r="C16" s="100"/>
      <c r="D16" s="100"/>
      <c r="E16" s="100"/>
      <c r="F16" s="101"/>
      <c r="G16" s="100"/>
      <c r="H16" s="100"/>
      <c r="I16" s="100"/>
      <c r="J16" s="100"/>
    </row>
    <row r="17" spans="2:10" s="23" customFormat="1" ht="16.5">
      <c r="B17" s="99"/>
      <c r="C17" s="100"/>
      <c r="D17" s="100"/>
      <c r="E17" s="100"/>
      <c r="F17" s="101"/>
      <c r="G17" s="100"/>
      <c r="H17" s="100"/>
      <c r="I17" s="100"/>
      <c r="J17" s="100"/>
    </row>
    <row r="18" spans="1:10" s="23" customFormat="1" ht="24" customHeight="1">
      <c r="A18" s="579" t="s">
        <v>426</v>
      </c>
      <c r="B18" s="563"/>
      <c r="C18" s="563"/>
      <c r="D18" s="563"/>
      <c r="E18" s="563"/>
      <c r="F18" s="563"/>
      <c r="G18" s="563"/>
      <c r="H18" s="563"/>
      <c r="I18" s="563"/>
      <c r="J18" s="563"/>
    </row>
    <row r="19" spans="1:10" ht="27">
      <c r="A19" s="39"/>
      <c r="B19" s="59" t="s">
        <v>252</v>
      </c>
      <c r="C19" s="25" t="s">
        <v>291</v>
      </c>
      <c r="D19" s="599" t="s">
        <v>292</v>
      </c>
      <c r="E19" s="599"/>
      <c r="F19" s="25" t="s">
        <v>293</v>
      </c>
      <c r="G19" s="25" t="s">
        <v>294</v>
      </c>
      <c r="H19" s="599" t="s">
        <v>295</v>
      </c>
      <c r="I19" s="599"/>
      <c r="J19" s="25" t="s">
        <v>296</v>
      </c>
    </row>
    <row r="20" spans="1:10" s="61" customFormat="1" ht="12.75">
      <c r="A20" s="60"/>
      <c r="B20" s="42">
        <v>1</v>
      </c>
      <c r="C20" s="42">
        <v>2</v>
      </c>
      <c r="D20" s="549">
        <v>3</v>
      </c>
      <c r="E20" s="550"/>
      <c r="F20" s="42">
        <v>4</v>
      </c>
      <c r="G20" s="42">
        <v>5</v>
      </c>
      <c r="H20" s="549">
        <v>6</v>
      </c>
      <c r="I20" s="550"/>
      <c r="J20" s="42" t="s">
        <v>297</v>
      </c>
    </row>
    <row r="21" spans="1:10" s="23" customFormat="1" ht="15.75" outlineLevel="1">
      <c r="A21" s="28"/>
      <c r="B21" s="29">
        <v>1</v>
      </c>
      <c r="C21" s="28" t="s">
        <v>321</v>
      </c>
      <c r="D21" s="37" t="s">
        <v>299</v>
      </c>
      <c r="E21" s="62"/>
      <c r="F21" s="43"/>
      <c r="G21" s="63"/>
      <c r="H21" s="600">
        <v>12</v>
      </c>
      <c r="I21" s="601"/>
      <c r="J21" s="36">
        <f aca="true" t="shared" si="0" ref="J21:J26">F21*G21*H21</f>
        <v>0</v>
      </c>
    </row>
    <row r="22" spans="1:10" s="23" customFormat="1" ht="30" customHeight="1" outlineLevel="1">
      <c r="A22" s="28"/>
      <c r="B22" s="29">
        <v>2</v>
      </c>
      <c r="C22" s="28" t="s">
        <v>322</v>
      </c>
      <c r="D22" s="617" t="s">
        <v>323</v>
      </c>
      <c r="E22" s="618"/>
      <c r="F22" s="43"/>
      <c r="G22" s="63"/>
      <c r="H22" s="600">
        <v>12</v>
      </c>
      <c r="I22" s="601"/>
      <c r="J22" s="36">
        <f t="shared" si="0"/>
        <v>0</v>
      </c>
    </row>
    <row r="23" spans="1:10" s="23" customFormat="1" ht="15.75" outlineLevel="1">
      <c r="A23" s="76"/>
      <c r="B23" s="64">
        <v>3</v>
      </c>
      <c r="C23" s="28" t="s">
        <v>324</v>
      </c>
      <c r="D23" s="37" t="s">
        <v>325</v>
      </c>
      <c r="E23" s="62"/>
      <c r="F23" s="43"/>
      <c r="G23" s="63"/>
      <c r="H23" s="600">
        <v>12</v>
      </c>
      <c r="I23" s="601"/>
      <c r="J23" s="36">
        <f t="shared" si="0"/>
        <v>0</v>
      </c>
    </row>
    <row r="24" spans="1:10" s="23" customFormat="1" ht="15.75" outlineLevel="1">
      <c r="A24" s="76"/>
      <c r="B24" s="64">
        <v>4</v>
      </c>
      <c r="C24" s="28" t="s">
        <v>326</v>
      </c>
      <c r="D24" s="37" t="s">
        <v>325</v>
      </c>
      <c r="E24" s="62"/>
      <c r="F24" s="43"/>
      <c r="G24" s="63"/>
      <c r="H24" s="600">
        <v>12</v>
      </c>
      <c r="I24" s="601"/>
      <c r="J24" s="36">
        <f t="shared" si="0"/>
        <v>0</v>
      </c>
    </row>
    <row r="25" spans="1:10" s="23" customFormat="1" ht="15.75" outlineLevel="1">
      <c r="A25" s="76"/>
      <c r="B25" s="64">
        <v>5</v>
      </c>
      <c r="C25" s="28" t="s">
        <v>298</v>
      </c>
      <c r="D25" s="37" t="s">
        <v>327</v>
      </c>
      <c r="E25" s="62"/>
      <c r="F25" s="43"/>
      <c r="G25" s="63"/>
      <c r="H25" s="600">
        <v>12</v>
      </c>
      <c r="I25" s="601"/>
      <c r="J25" s="36">
        <f t="shared" si="0"/>
        <v>0</v>
      </c>
    </row>
    <row r="26" spans="1:10" s="23" customFormat="1" ht="15.75" outlineLevel="1">
      <c r="A26" s="76"/>
      <c r="B26" s="64">
        <v>6</v>
      </c>
      <c r="C26" s="28" t="s">
        <v>328</v>
      </c>
      <c r="D26" s="619" t="s">
        <v>329</v>
      </c>
      <c r="E26" s="620"/>
      <c r="F26" s="43"/>
      <c r="G26" s="63"/>
      <c r="H26" s="600">
        <v>12</v>
      </c>
      <c r="I26" s="601"/>
      <c r="J26" s="36">
        <f t="shared" si="0"/>
        <v>0</v>
      </c>
    </row>
    <row r="27" spans="1:10" s="23" customFormat="1" ht="15.75" outlineLevel="1">
      <c r="A27" s="576" t="s">
        <v>268</v>
      </c>
      <c r="B27" s="582"/>
      <c r="C27" s="582"/>
      <c r="D27" s="582"/>
      <c r="E27" s="582"/>
      <c r="F27" s="582"/>
      <c r="G27" s="582"/>
      <c r="H27" s="582"/>
      <c r="I27" s="598"/>
      <c r="J27" s="65">
        <f>SUM(J21:J26)</f>
        <v>0</v>
      </c>
    </row>
    <row r="28" spans="1:10" s="23" customFormat="1" ht="21.75" customHeight="1">
      <c r="A28" s="579" t="s">
        <v>427</v>
      </c>
      <c r="B28" s="562"/>
      <c r="C28" s="562"/>
      <c r="D28" s="562"/>
      <c r="E28" s="562"/>
      <c r="F28" s="562"/>
      <c r="G28" s="562"/>
      <c r="H28" s="562"/>
      <c r="I28" s="562"/>
      <c r="J28" s="562"/>
    </row>
    <row r="29" spans="1:10" s="23" customFormat="1" ht="31.5" outlineLevel="1">
      <c r="A29" s="28"/>
      <c r="B29" s="29">
        <v>1</v>
      </c>
      <c r="C29" s="28" t="s">
        <v>331</v>
      </c>
      <c r="D29" s="619" t="s">
        <v>332</v>
      </c>
      <c r="E29" s="620"/>
      <c r="F29" s="30"/>
      <c r="G29" s="66"/>
      <c r="H29" s="602">
        <v>12</v>
      </c>
      <c r="I29" s="603"/>
      <c r="J29" s="36">
        <f>F29*G29*H29</f>
        <v>0</v>
      </c>
    </row>
    <row r="30" spans="1:10" s="23" customFormat="1" ht="15.75" outlineLevel="1">
      <c r="A30" s="576" t="s">
        <v>268</v>
      </c>
      <c r="B30" s="582"/>
      <c r="C30" s="582"/>
      <c r="D30" s="582"/>
      <c r="E30" s="582"/>
      <c r="F30" s="582"/>
      <c r="G30" s="582"/>
      <c r="H30" s="582"/>
      <c r="I30" s="598"/>
      <c r="J30" s="38">
        <f>SUM(J29:J29)</f>
        <v>0</v>
      </c>
    </row>
    <row r="31" spans="1:10" s="23" customFormat="1" ht="15.75">
      <c r="A31" s="579" t="s">
        <v>502</v>
      </c>
      <c r="B31" s="562"/>
      <c r="C31" s="562"/>
      <c r="D31" s="562"/>
      <c r="E31" s="562"/>
      <c r="F31" s="562"/>
      <c r="G31" s="562"/>
      <c r="H31" s="562"/>
      <c r="I31" s="562"/>
      <c r="J31" s="562"/>
    </row>
    <row r="32" spans="1:10" s="23" customFormat="1" ht="78.75">
      <c r="A32" s="70"/>
      <c r="B32" s="71" t="s">
        <v>252</v>
      </c>
      <c r="C32" s="627" t="s">
        <v>291</v>
      </c>
      <c r="D32" s="628"/>
      <c r="E32" s="628"/>
      <c r="F32" s="629"/>
      <c r="G32" s="72" t="s">
        <v>390</v>
      </c>
      <c r="H32" s="627" t="s">
        <v>271</v>
      </c>
      <c r="I32" s="629"/>
      <c r="J32" s="72" t="s">
        <v>391</v>
      </c>
    </row>
    <row r="33" spans="1:10" s="23" customFormat="1" ht="15.75">
      <c r="A33" s="73"/>
      <c r="B33" s="74">
        <v>1</v>
      </c>
      <c r="C33" s="631">
        <v>2</v>
      </c>
      <c r="D33" s="632"/>
      <c r="E33" s="632"/>
      <c r="F33" s="633"/>
      <c r="G33" s="27">
        <v>3</v>
      </c>
      <c r="H33" s="631">
        <v>4</v>
      </c>
      <c r="I33" s="633"/>
      <c r="J33" s="27" t="s">
        <v>273</v>
      </c>
    </row>
    <row r="34" spans="1:10" s="23" customFormat="1" ht="27.75" customHeight="1" outlineLevel="1">
      <c r="A34" s="28"/>
      <c r="B34" s="29" t="s">
        <v>276</v>
      </c>
      <c r="C34" s="638"/>
      <c r="D34" s="639"/>
      <c r="E34" s="639"/>
      <c r="F34" s="640"/>
      <c r="G34" s="77"/>
      <c r="H34" s="594"/>
      <c r="I34" s="595"/>
      <c r="J34" s="36">
        <f>D34*H34/100</f>
        <v>0</v>
      </c>
    </row>
    <row r="35" spans="1:10" s="23" customFormat="1" ht="15.75" outlineLevel="1">
      <c r="A35" s="28"/>
      <c r="B35" s="29" t="s">
        <v>278</v>
      </c>
      <c r="C35" s="638"/>
      <c r="D35" s="639"/>
      <c r="E35" s="639"/>
      <c r="F35" s="640"/>
      <c r="G35" s="77"/>
      <c r="H35" s="594"/>
      <c r="I35" s="595"/>
      <c r="J35" s="36">
        <f>D35*H35/100</f>
        <v>0</v>
      </c>
    </row>
    <row r="36" spans="1:10" s="23" customFormat="1" ht="15.75" outlineLevel="1">
      <c r="A36" s="576" t="s">
        <v>268</v>
      </c>
      <c r="B36" s="582"/>
      <c r="C36" s="582"/>
      <c r="D36" s="582"/>
      <c r="E36" s="582"/>
      <c r="F36" s="582"/>
      <c r="G36" s="582"/>
      <c r="H36" s="582"/>
      <c r="I36" s="598"/>
      <c r="J36" s="38">
        <f>J34+J35</f>
        <v>0</v>
      </c>
    </row>
    <row r="37" spans="1:10" s="23" customFormat="1" ht="22.5" customHeight="1">
      <c r="A37" s="579" t="s">
        <v>503</v>
      </c>
      <c r="B37" s="562"/>
      <c r="C37" s="562"/>
      <c r="D37" s="562"/>
      <c r="E37" s="562"/>
      <c r="F37" s="562"/>
      <c r="G37" s="562"/>
      <c r="H37" s="562"/>
      <c r="I37" s="562"/>
      <c r="J37" s="604"/>
    </row>
    <row r="38" spans="1:10" ht="25.5">
      <c r="A38" s="39"/>
      <c r="B38" s="40" t="s">
        <v>252</v>
      </c>
      <c r="C38" s="25" t="s">
        <v>291</v>
      </c>
      <c r="D38" s="567" t="s">
        <v>292</v>
      </c>
      <c r="E38" s="581"/>
      <c r="F38" s="567" t="s">
        <v>293</v>
      </c>
      <c r="G38" s="581"/>
      <c r="H38" s="567" t="s">
        <v>303</v>
      </c>
      <c r="I38" s="581"/>
      <c r="J38" s="25" t="s">
        <v>296</v>
      </c>
    </row>
    <row r="39" spans="1:10" ht="13.5">
      <c r="A39" s="39"/>
      <c r="B39" s="42">
        <v>1</v>
      </c>
      <c r="C39" s="42">
        <v>2</v>
      </c>
      <c r="D39" s="549">
        <v>3</v>
      </c>
      <c r="E39" s="550"/>
      <c r="F39" s="549">
        <v>4</v>
      </c>
      <c r="G39" s="550"/>
      <c r="H39" s="549">
        <v>5</v>
      </c>
      <c r="I39" s="550"/>
      <c r="J39" s="42" t="s">
        <v>302</v>
      </c>
    </row>
    <row r="40" spans="1:10" s="23" customFormat="1" ht="15.75" outlineLevel="1">
      <c r="A40" s="28"/>
      <c r="B40" s="29">
        <v>1</v>
      </c>
      <c r="C40" s="37"/>
      <c r="D40" s="600"/>
      <c r="E40" s="601"/>
      <c r="F40" s="605"/>
      <c r="G40" s="606"/>
      <c r="H40" s="551"/>
      <c r="I40" s="552"/>
      <c r="J40" s="44">
        <f>SUM(J42:J45)</f>
        <v>0</v>
      </c>
    </row>
    <row r="41" spans="1:10" s="23" customFormat="1" ht="15.75" outlineLevel="1">
      <c r="A41" s="28"/>
      <c r="B41" s="29"/>
      <c r="C41" s="37"/>
      <c r="D41" s="600"/>
      <c r="E41" s="601"/>
      <c r="F41" s="605"/>
      <c r="G41" s="606"/>
      <c r="H41" s="551"/>
      <c r="I41" s="552"/>
      <c r="J41" s="44"/>
    </row>
    <row r="42" spans="1:10" s="23" customFormat="1" ht="15.75" outlineLevel="1">
      <c r="A42" s="28"/>
      <c r="B42" s="29"/>
      <c r="C42" s="37"/>
      <c r="D42" s="600"/>
      <c r="E42" s="601"/>
      <c r="F42" s="605"/>
      <c r="G42" s="606"/>
      <c r="H42" s="551"/>
      <c r="I42" s="552"/>
      <c r="J42" s="44">
        <f>F42*H42</f>
        <v>0</v>
      </c>
    </row>
    <row r="43" spans="1:10" s="23" customFormat="1" ht="15.75" outlineLevel="1">
      <c r="A43" s="28"/>
      <c r="B43" s="29"/>
      <c r="C43" s="37"/>
      <c r="D43" s="600"/>
      <c r="E43" s="601"/>
      <c r="F43" s="605"/>
      <c r="G43" s="606"/>
      <c r="H43" s="551"/>
      <c r="I43" s="552"/>
      <c r="J43" s="44">
        <f>F43*H43</f>
        <v>0</v>
      </c>
    </row>
    <row r="44" spans="1:10" s="23" customFormat="1" ht="15.75" outlineLevel="1">
      <c r="A44" s="28"/>
      <c r="B44" s="29"/>
      <c r="C44" s="37"/>
      <c r="D44" s="600"/>
      <c r="E44" s="601"/>
      <c r="F44" s="605"/>
      <c r="G44" s="606"/>
      <c r="H44" s="551"/>
      <c r="I44" s="552"/>
      <c r="J44" s="44">
        <f>F44*H44</f>
        <v>0</v>
      </c>
    </row>
    <row r="45" spans="1:10" s="23" customFormat="1" ht="15.75" outlineLevel="1">
      <c r="A45" s="28"/>
      <c r="B45" s="29"/>
      <c r="C45" s="37"/>
      <c r="D45" s="600"/>
      <c r="E45" s="601"/>
      <c r="F45" s="605"/>
      <c r="G45" s="606"/>
      <c r="H45" s="551"/>
      <c r="I45" s="552"/>
      <c r="J45" s="44">
        <f>F45*H45</f>
        <v>0</v>
      </c>
    </row>
    <row r="46" spans="1:10" s="23" customFormat="1" ht="15.75" outlineLevel="1">
      <c r="A46" s="45" t="s">
        <v>268</v>
      </c>
      <c r="B46" s="46"/>
      <c r="C46" s="582" t="s">
        <v>268</v>
      </c>
      <c r="D46" s="582"/>
      <c r="E46" s="582"/>
      <c r="F46" s="582"/>
      <c r="G46" s="582"/>
      <c r="H46" s="582"/>
      <c r="I46" s="598"/>
      <c r="J46" s="38">
        <f>J40</f>
        <v>0</v>
      </c>
    </row>
    <row r="47" spans="1:10" ht="25.5">
      <c r="A47" s="39"/>
      <c r="B47" s="40" t="s">
        <v>252</v>
      </c>
      <c r="C47" s="25" t="s">
        <v>291</v>
      </c>
      <c r="D47" s="567" t="s">
        <v>292</v>
      </c>
      <c r="E47" s="581"/>
      <c r="F47" s="567" t="s">
        <v>293</v>
      </c>
      <c r="G47" s="581"/>
      <c r="H47" s="567" t="s">
        <v>303</v>
      </c>
      <c r="I47" s="581"/>
      <c r="J47" s="25" t="s">
        <v>296</v>
      </c>
    </row>
    <row r="48" spans="1:10" ht="13.5">
      <c r="A48" s="39"/>
      <c r="B48" s="42">
        <v>1</v>
      </c>
      <c r="C48" s="42">
        <v>2</v>
      </c>
      <c r="D48" s="549">
        <v>3</v>
      </c>
      <c r="E48" s="550"/>
      <c r="F48" s="549">
        <v>4</v>
      </c>
      <c r="G48" s="550"/>
      <c r="H48" s="549">
        <v>5</v>
      </c>
      <c r="I48" s="550"/>
      <c r="J48" s="42" t="s">
        <v>302</v>
      </c>
    </row>
    <row r="49" spans="1:10" s="23" customFormat="1" ht="15.75" outlineLevel="1">
      <c r="A49" s="28"/>
      <c r="B49" s="29">
        <v>1</v>
      </c>
      <c r="C49" s="37" t="s">
        <v>563</v>
      </c>
      <c r="D49" s="600" t="s">
        <v>561</v>
      </c>
      <c r="E49" s="601"/>
      <c r="F49" s="605">
        <v>1</v>
      </c>
      <c r="G49" s="606"/>
      <c r="H49" s="551">
        <v>458.85</v>
      </c>
      <c r="I49" s="552"/>
      <c r="J49" s="44">
        <f>F49*H49</f>
        <v>458.85</v>
      </c>
    </row>
    <row r="50" spans="1:10" s="23" customFormat="1" ht="15.75" outlineLevel="1">
      <c r="A50" s="28"/>
      <c r="B50" s="29"/>
      <c r="C50" s="28"/>
      <c r="D50" s="600"/>
      <c r="E50" s="601"/>
      <c r="F50" s="605"/>
      <c r="G50" s="606"/>
      <c r="H50" s="551"/>
      <c r="I50" s="552"/>
      <c r="J50" s="44">
        <f aca="true" t="shared" si="1" ref="J50:J55">F50*H50</f>
        <v>0</v>
      </c>
    </row>
    <row r="51" spans="1:10" s="23" customFormat="1" ht="15.75" outlineLevel="1">
      <c r="A51" s="28"/>
      <c r="B51" s="29"/>
      <c r="C51" s="28"/>
      <c r="D51" s="600"/>
      <c r="E51" s="601"/>
      <c r="F51" s="605"/>
      <c r="G51" s="606"/>
      <c r="H51" s="551"/>
      <c r="I51" s="552"/>
      <c r="J51" s="44">
        <f t="shared" si="1"/>
        <v>0</v>
      </c>
    </row>
    <row r="52" spans="1:10" s="23" customFormat="1" ht="15.75" outlineLevel="1">
      <c r="A52" s="28"/>
      <c r="B52" s="29"/>
      <c r="C52" s="28"/>
      <c r="D52" s="600"/>
      <c r="E52" s="601"/>
      <c r="F52" s="605"/>
      <c r="G52" s="606"/>
      <c r="H52" s="551"/>
      <c r="I52" s="552"/>
      <c r="J52" s="44">
        <f t="shared" si="1"/>
        <v>0</v>
      </c>
    </row>
    <row r="53" spans="1:10" s="23" customFormat="1" ht="15.75" outlineLevel="1">
      <c r="A53" s="28"/>
      <c r="B53" s="29"/>
      <c r="C53" s="28"/>
      <c r="D53" s="600"/>
      <c r="E53" s="601"/>
      <c r="F53" s="605"/>
      <c r="G53" s="606"/>
      <c r="H53" s="551"/>
      <c r="I53" s="552"/>
      <c r="J53" s="44">
        <f t="shared" si="1"/>
        <v>0</v>
      </c>
    </row>
    <row r="54" spans="1:10" s="23" customFormat="1" ht="15.75" outlineLevel="1">
      <c r="A54" s="28"/>
      <c r="B54" s="29"/>
      <c r="C54" s="28"/>
      <c r="D54" s="600"/>
      <c r="E54" s="601"/>
      <c r="F54" s="605"/>
      <c r="G54" s="606"/>
      <c r="H54" s="551"/>
      <c r="I54" s="552"/>
      <c r="J54" s="44">
        <f t="shared" si="1"/>
        <v>0</v>
      </c>
    </row>
    <row r="55" spans="1:10" s="23" customFormat="1" ht="15.75" outlineLevel="1">
      <c r="A55" s="28"/>
      <c r="B55" s="29"/>
      <c r="C55" s="28"/>
      <c r="D55" s="600"/>
      <c r="E55" s="601"/>
      <c r="F55" s="605"/>
      <c r="G55" s="606"/>
      <c r="H55" s="551"/>
      <c r="I55" s="552"/>
      <c r="J55" s="44">
        <f t="shared" si="1"/>
        <v>0</v>
      </c>
    </row>
    <row r="56" spans="1:10" s="23" customFormat="1" ht="15.75" outlineLevel="1">
      <c r="A56" s="28"/>
      <c r="B56" s="29"/>
      <c r="C56" s="28"/>
      <c r="D56" s="600"/>
      <c r="E56" s="601"/>
      <c r="F56" s="605"/>
      <c r="G56" s="606"/>
      <c r="H56" s="551"/>
      <c r="I56" s="552"/>
      <c r="J56" s="44"/>
    </row>
    <row r="57" spans="1:10" s="23" customFormat="1" ht="15.75" outlineLevel="1">
      <c r="A57" s="45" t="s">
        <v>268</v>
      </c>
      <c r="B57" s="46"/>
      <c r="C57" s="582" t="s">
        <v>268</v>
      </c>
      <c r="D57" s="582"/>
      <c r="E57" s="582"/>
      <c r="F57" s="582"/>
      <c r="G57" s="582"/>
      <c r="H57" s="582"/>
      <c r="I57" s="598"/>
      <c r="J57" s="38">
        <f>SUM(J49:J56)</f>
        <v>458.85</v>
      </c>
    </row>
    <row r="58" spans="3:10" s="23" customFormat="1" ht="21" customHeight="1">
      <c r="C58" s="607" t="s">
        <v>310</v>
      </c>
      <c r="D58" s="607"/>
      <c r="E58" s="607"/>
      <c r="F58" s="607"/>
      <c r="G58" s="607"/>
      <c r="H58" s="607"/>
      <c r="I58" s="608"/>
      <c r="J58" s="65">
        <f>J57</f>
        <v>458.85</v>
      </c>
    </row>
    <row r="61" spans="2:10" ht="12.75">
      <c r="B61" s="41" t="s">
        <v>144</v>
      </c>
      <c r="D61" s="86"/>
      <c r="E61" s="86"/>
      <c r="F61" s="87"/>
      <c r="I61" s="86" t="s">
        <v>686</v>
      </c>
      <c r="J61" s="86"/>
    </row>
    <row r="62" spans="9:10" ht="12.75">
      <c r="I62" s="609" t="s">
        <v>311</v>
      </c>
      <c r="J62" s="609"/>
    </row>
    <row r="64" spans="2:10" ht="12.75">
      <c r="B64" s="41" t="s">
        <v>312</v>
      </c>
      <c r="D64" s="86"/>
      <c r="E64" s="86"/>
      <c r="F64" s="87"/>
      <c r="I64" s="86" t="str">
        <f>'Расчеты (обосн) обл.бюд'!I88</f>
        <v>Блатова Н.В.</v>
      </c>
      <c r="J64" s="86"/>
    </row>
    <row r="65" spans="9:10" ht="12.75">
      <c r="I65" s="609" t="s">
        <v>311</v>
      </c>
      <c r="J65" s="609"/>
    </row>
    <row r="67" spans="2:10" ht="12.75">
      <c r="B67" s="41" t="s">
        <v>313</v>
      </c>
      <c r="C67" s="86" t="str">
        <f>'Расчеты (обосн) обл.бюд'!C91</f>
        <v>главный бухгалтер</v>
      </c>
      <c r="D67" s="86"/>
      <c r="F67" s="135" t="str">
        <f>'Расчеты (обосн) добр.пожерт'!F104</f>
        <v>67-05-93</v>
      </c>
      <c r="G67" s="86"/>
      <c r="I67" s="86" t="str">
        <f>'Расчеты (обосн) обл.бюд'!I91</f>
        <v>Блатова Н.В.</v>
      </c>
      <c r="J67" s="86"/>
    </row>
    <row r="68" spans="3:10" ht="12.75">
      <c r="C68" s="615" t="s">
        <v>146</v>
      </c>
      <c r="D68" s="615"/>
      <c r="F68" s="616" t="s">
        <v>149</v>
      </c>
      <c r="G68" s="616"/>
      <c r="I68" s="609" t="s">
        <v>311</v>
      </c>
      <c r="J68" s="609"/>
    </row>
    <row r="70" spans="2:3" ht="12.75">
      <c r="B70" s="41" t="s">
        <v>314</v>
      </c>
      <c r="C70" s="136" t="str">
        <f>'Расчеты (обосн) добр.пожерт'!C107</f>
        <v>09 января 2023г</v>
      </c>
    </row>
  </sheetData>
  <sheetProtection/>
  <mergeCells count="102">
    <mergeCell ref="D56:E56"/>
    <mergeCell ref="F56:G56"/>
    <mergeCell ref="H56:I56"/>
    <mergeCell ref="C57:I57"/>
    <mergeCell ref="C58:I58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1:E51"/>
    <mergeCell ref="F51:G51"/>
    <mergeCell ref="H51:I51"/>
    <mergeCell ref="D49:E49"/>
    <mergeCell ref="F49:G49"/>
    <mergeCell ref="H49:I49"/>
    <mergeCell ref="D50:E50"/>
    <mergeCell ref="F50:G50"/>
    <mergeCell ref="H50:I50"/>
    <mergeCell ref="D47:E47"/>
    <mergeCell ref="F47:G47"/>
    <mergeCell ref="H47:I47"/>
    <mergeCell ref="D48:E48"/>
    <mergeCell ref="F48:G48"/>
    <mergeCell ref="H48:I48"/>
    <mergeCell ref="C46:I46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C34:F34"/>
    <mergeCell ref="H34:I34"/>
    <mergeCell ref="C35:F35"/>
    <mergeCell ref="H35:I35"/>
    <mergeCell ref="A36:I36"/>
    <mergeCell ref="A37:J37"/>
    <mergeCell ref="A31:J31"/>
    <mergeCell ref="C32:F32"/>
    <mergeCell ref="H32:I32"/>
    <mergeCell ref="C33:F33"/>
    <mergeCell ref="H33:I33"/>
    <mergeCell ref="D29:E29"/>
    <mergeCell ref="H29:I29"/>
    <mergeCell ref="A30:I30"/>
    <mergeCell ref="H24:I24"/>
    <mergeCell ref="H25:I25"/>
    <mergeCell ref="D26:E26"/>
    <mergeCell ref="H26:I26"/>
    <mergeCell ref="A27:I27"/>
    <mergeCell ref="A28:J28"/>
    <mergeCell ref="D20:E20"/>
    <mergeCell ref="H20:I20"/>
    <mergeCell ref="H21:I21"/>
    <mergeCell ref="D22:E22"/>
    <mergeCell ref="H22:I22"/>
    <mergeCell ref="H23:I23"/>
    <mergeCell ref="H11:J11"/>
    <mergeCell ref="H12:J12"/>
    <mergeCell ref="H13:J13"/>
    <mergeCell ref="H14:J14"/>
    <mergeCell ref="A18:J18"/>
    <mergeCell ref="D19:E19"/>
    <mergeCell ref="H19:I19"/>
    <mergeCell ref="E13:G13"/>
    <mergeCell ref="E14:G14"/>
    <mergeCell ref="I62:J62"/>
    <mergeCell ref="I65:J65"/>
    <mergeCell ref="C68:D68"/>
    <mergeCell ref="F68:G68"/>
    <mergeCell ref="I68:J68"/>
    <mergeCell ref="B4:J4"/>
    <mergeCell ref="E6:J6"/>
    <mergeCell ref="D7:J7"/>
    <mergeCell ref="E11:G11"/>
    <mergeCell ref="E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60" zoomScaleNormal="75" zoomScalePageLayoutView="0" workbookViewId="0" topLeftCell="B34">
      <selection activeCell="J24" sqref="J24"/>
    </sheetView>
  </sheetViews>
  <sheetFormatPr defaultColWidth="8.875" defaultRowHeight="12.75" outlineLevelRow="2"/>
  <cols>
    <col min="1" max="1" width="38.875" style="41" hidden="1" customWidth="1"/>
    <col min="2" max="2" width="5.625" style="41" customWidth="1"/>
    <col min="3" max="3" width="35.75390625" style="41" customWidth="1"/>
    <col min="4" max="4" width="16.125" style="41" customWidth="1"/>
    <col min="5" max="5" width="12.125" style="41" customWidth="1"/>
    <col min="6" max="6" width="15.125" style="85" customWidth="1"/>
    <col min="7" max="7" width="20.00390625" style="41" customWidth="1"/>
    <col min="8" max="8" width="15.875" style="41" customWidth="1"/>
    <col min="9" max="9" width="12.375" style="41" customWidth="1"/>
    <col min="10" max="10" width="19.125" style="41" customWidth="1"/>
    <col min="11" max="16384" width="8.875" style="41" customWidth="1"/>
  </cols>
  <sheetData>
    <row r="1" ht="12.75">
      <c r="J1" s="88" t="s">
        <v>243</v>
      </c>
    </row>
    <row r="2" ht="12.75">
      <c r="J2" s="88" t="s">
        <v>244</v>
      </c>
    </row>
    <row r="3" ht="12.75">
      <c r="J3" s="88"/>
    </row>
    <row r="4" ht="12.75">
      <c r="J4" s="88" t="s">
        <v>315</v>
      </c>
    </row>
    <row r="5" spans="2:10" s="22" customFormat="1" ht="18.75">
      <c r="B5" s="559" t="s">
        <v>247</v>
      </c>
      <c r="C5" s="559"/>
      <c r="D5" s="559"/>
      <c r="E5" s="559"/>
      <c r="F5" s="559"/>
      <c r="G5" s="559"/>
      <c r="H5" s="559"/>
      <c r="I5" s="559"/>
      <c r="J5" s="559"/>
    </row>
    <row r="6" spans="2:10" s="23" customFormat="1" ht="41.25" customHeight="1">
      <c r="B6" s="22" t="s">
        <v>248</v>
      </c>
      <c r="E6" s="560" t="s">
        <v>428</v>
      </c>
      <c r="F6" s="560"/>
      <c r="G6" s="560"/>
      <c r="H6" s="560"/>
      <c r="I6" s="560"/>
      <c r="J6" s="560"/>
    </row>
    <row r="7" spans="2:10" s="22" customFormat="1" ht="19.5">
      <c r="B7" s="22" t="s">
        <v>249</v>
      </c>
      <c r="D7" s="561" t="str">
        <f>'Расчеты (обосн) обл.бюд'!D9:J9</f>
        <v>МБДОУ детский сад общеразвивающего вида № 96</v>
      </c>
      <c r="E7" s="561"/>
      <c r="F7" s="561"/>
      <c r="G7" s="561"/>
      <c r="H7" s="561"/>
      <c r="I7" s="561"/>
      <c r="J7" s="561"/>
    </row>
    <row r="8" s="23" customFormat="1" ht="15.75">
      <c r="F8" s="24"/>
    </row>
    <row r="9" spans="2:10" s="23" customFormat="1" ht="49.5" customHeight="1">
      <c r="B9" s="667" t="s">
        <v>446</v>
      </c>
      <c r="C9" s="667"/>
      <c r="D9" s="667"/>
      <c r="E9" s="667"/>
      <c r="F9" s="667"/>
      <c r="G9" s="667"/>
      <c r="H9" s="667"/>
      <c r="I9" s="667"/>
      <c r="J9" s="667"/>
    </row>
    <row r="10" s="23" customFormat="1" ht="15.75">
      <c r="F10" s="24"/>
    </row>
    <row r="11" spans="2:10" s="23" customFormat="1" ht="45" customHeight="1">
      <c r="B11" s="102" t="s">
        <v>252</v>
      </c>
      <c r="C11" s="102" t="s">
        <v>291</v>
      </c>
      <c r="D11" s="102" t="s">
        <v>447</v>
      </c>
      <c r="E11" s="610" t="s">
        <v>448</v>
      </c>
      <c r="F11" s="610"/>
      <c r="G11" s="610"/>
      <c r="H11" s="610" t="s">
        <v>432</v>
      </c>
      <c r="I11" s="610"/>
      <c r="J11" s="610"/>
    </row>
    <row r="12" spans="2:10" s="23" customFormat="1" ht="15.75">
      <c r="B12" s="94">
        <v>1</v>
      </c>
      <c r="C12" s="94" t="s">
        <v>600</v>
      </c>
      <c r="D12" s="93">
        <v>1</v>
      </c>
      <c r="E12" s="611"/>
      <c r="F12" s="611"/>
      <c r="G12" s="611"/>
      <c r="H12" s="612"/>
      <c r="I12" s="612"/>
      <c r="J12" s="612"/>
    </row>
    <row r="13" spans="2:10" s="23" customFormat="1" ht="15.75">
      <c r="B13" s="94"/>
      <c r="C13" s="94"/>
      <c r="D13" s="93"/>
      <c r="E13" s="611"/>
      <c r="F13" s="611"/>
      <c r="G13" s="611"/>
      <c r="H13" s="612"/>
      <c r="I13" s="612"/>
      <c r="J13" s="612"/>
    </row>
    <row r="14" spans="2:10" s="57" customFormat="1" ht="15.75">
      <c r="B14" s="96"/>
      <c r="C14" s="96" t="s">
        <v>180</v>
      </c>
      <c r="D14" s="97"/>
      <c r="E14" s="613"/>
      <c r="F14" s="613"/>
      <c r="G14" s="613"/>
      <c r="H14" s="614"/>
      <c r="I14" s="614"/>
      <c r="J14" s="614"/>
    </row>
    <row r="15" s="23" customFormat="1" ht="15.75">
      <c r="F15" s="24"/>
    </row>
    <row r="16" spans="2:10" s="23" customFormat="1" ht="16.5">
      <c r="B16" s="99" t="s">
        <v>433</v>
      </c>
      <c r="C16" s="100"/>
      <c r="D16" s="100"/>
      <c r="E16" s="100"/>
      <c r="F16" s="101"/>
      <c r="G16" s="100"/>
      <c r="H16" s="100"/>
      <c r="I16" s="100"/>
      <c r="J16" s="100"/>
    </row>
    <row r="17" spans="2:10" s="23" customFormat="1" ht="16.5">
      <c r="B17" s="99"/>
      <c r="C17" s="100"/>
      <c r="D17" s="100"/>
      <c r="E17" s="100"/>
      <c r="F17" s="101"/>
      <c r="G17" s="100"/>
      <c r="H17" s="100"/>
      <c r="I17" s="100"/>
      <c r="J17" s="100"/>
    </row>
    <row r="18" spans="1:10" s="23" customFormat="1" ht="24" customHeight="1">
      <c r="A18" s="563" t="s">
        <v>320</v>
      </c>
      <c r="B18" s="563"/>
      <c r="C18" s="563"/>
      <c r="D18" s="563"/>
      <c r="E18" s="563"/>
      <c r="F18" s="563"/>
      <c r="G18" s="563"/>
      <c r="H18" s="563"/>
      <c r="I18" s="563"/>
      <c r="J18" s="563"/>
    </row>
    <row r="19" spans="1:10" ht="27">
      <c r="A19" s="39"/>
      <c r="B19" s="59" t="s">
        <v>252</v>
      </c>
      <c r="C19" s="25" t="s">
        <v>291</v>
      </c>
      <c r="D19" s="599" t="s">
        <v>292</v>
      </c>
      <c r="E19" s="599"/>
      <c r="F19" s="25" t="s">
        <v>293</v>
      </c>
      <c r="G19" s="25" t="s">
        <v>294</v>
      </c>
      <c r="H19" s="599" t="s">
        <v>295</v>
      </c>
      <c r="I19" s="599"/>
      <c r="J19" s="25" t="s">
        <v>296</v>
      </c>
    </row>
    <row r="20" spans="1:10" s="61" customFormat="1" ht="12.75">
      <c r="A20" s="60"/>
      <c r="B20" s="42">
        <v>1</v>
      </c>
      <c r="C20" s="42">
        <v>2</v>
      </c>
      <c r="D20" s="549">
        <v>3</v>
      </c>
      <c r="E20" s="550"/>
      <c r="F20" s="42">
        <v>4</v>
      </c>
      <c r="G20" s="42">
        <v>5</v>
      </c>
      <c r="H20" s="549">
        <v>6</v>
      </c>
      <c r="I20" s="550"/>
      <c r="J20" s="42" t="s">
        <v>297</v>
      </c>
    </row>
    <row r="21" spans="1:10" s="23" customFormat="1" ht="15.75" outlineLevel="1">
      <c r="A21" s="28"/>
      <c r="B21" s="29">
        <v>1</v>
      </c>
      <c r="C21" s="28" t="s">
        <v>572</v>
      </c>
      <c r="D21" s="669" t="s">
        <v>561</v>
      </c>
      <c r="E21" s="670"/>
      <c r="F21" s="43">
        <v>1</v>
      </c>
      <c r="G21" s="63"/>
      <c r="H21" s="600">
        <v>1</v>
      </c>
      <c r="I21" s="601"/>
      <c r="J21" s="36">
        <f>F21*G21*H21</f>
        <v>0</v>
      </c>
    </row>
    <row r="22" spans="1:10" s="23" customFormat="1" ht="15.75" outlineLevel="1">
      <c r="A22" s="28"/>
      <c r="B22" s="29">
        <v>2</v>
      </c>
      <c r="C22" s="28"/>
      <c r="D22" s="669"/>
      <c r="E22" s="670"/>
      <c r="F22" s="43"/>
      <c r="G22" s="63"/>
      <c r="H22" s="600"/>
      <c r="I22" s="601"/>
      <c r="J22" s="36">
        <f>F22*G22*H22</f>
        <v>0</v>
      </c>
    </row>
    <row r="23" spans="1:10" s="23" customFormat="1" ht="15.75" outlineLevel="1">
      <c r="A23" s="28"/>
      <c r="B23" s="29">
        <v>3</v>
      </c>
      <c r="C23" s="28"/>
      <c r="D23" s="669"/>
      <c r="E23" s="670"/>
      <c r="F23" s="43"/>
      <c r="G23" s="63"/>
      <c r="H23" s="600"/>
      <c r="I23" s="601"/>
      <c r="J23" s="36">
        <f>F23*G23*H23</f>
        <v>0</v>
      </c>
    </row>
    <row r="24" spans="1:10" s="23" customFormat="1" ht="15.75" outlineLevel="1">
      <c r="A24" s="576" t="s">
        <v>268</v>
      </c>
      <c r="B24" s="582"/>
      <c r="C24" s="582"/>
      <c r="D24" s="582"/>
      <c r="E24" s="582"/>
      <c r="F24" s="582"/>
      <c r="G24" s="582"/>
      <c r="H24" s="582"/>
      <c r="I24" s="598"/>
      <c r="J24" s="65">
        <f>SUM(J21:J23)</f>
        <v>0</v>
      </c>
    </row>
    <row r="25" spans="1:10" s="23" customFormat="1" ht="15.75">
      <c r="A25" s="579" t="s">
        <v>333</v>
      </c>
      <c r="B25" s="562"/>
      <c r="C25" s="562"/>
      <c r="D25" s="562"/>
      <c r="E25" s="562"/>
      <c r="F25" s="562"/>
      <c r="G25" s="562"/>
      <c r="H25" s="562"/>
      <c r="I25" s="562"/>
      <c r="J25" s="562"/>
    </row>
    <row r="26" spans="1:10" s="23" customFormat="1" ht="15.75" outlineLevel="1">
      <c r="A26" s="28"/>
      <c r="B26" s="29">
        <v>1</v>
      </c>
      <c r="C26" s="37"/>
      <c r="D26" s="619"/>
      <c r="E26" s="620"/>
      <c r="F26" s="31"/>
      <c r="G26" s="63"/>
      <c r="H26" s="600"/>
      <c r="I26" s="601"/>
      <c r="J26" s="36">
        <f>F26*G26*H26</f>
        <v>0</v>
      </c>
    </row>
    <row r="27" spans="1:10" s="23" customFormat="1" ht="15.75" outlineLevel="1">
      <c r="A27" s="28"/>
      <c r="B27" s="29">
        <v>2</v>
      </c>
      <c r="C27" s="37"/>
      <c r="D27" s="619"/>
      <c r="E27" s="620"/>
      <c r="F27" s="31"/>
      <c r="G27" s="63"/>
      <c r="H27" s="600"/>
      <c r="I27" s="601"/>
      <c r="J27" s="36">
        <f>F27*G27*H27</f>
        <v>0</v>
      </c>
    </row>
    <row r="28" spans="1:10" s="23" customFormat="1" ht="15.75" outlineLevel="1">
      <c r="A28" s="28"/>
      <c r="B28" s="29">
        <v>3</v>
      </c>
      <c r="C28" s="37"/>
      <c r="D28" s="619"/>
      <c r="E28" s="620"/>
      <c r="F28" s="31"/>
      <c r="G28" s="63"/>
      <c r="H28" s="600"/>
      <c r="I28" s="601"/>
      <c r="J28" s="36">
        <f>F28*G28*H28</f>
        <v>0</v>
      </c>
    </row>
    <row r="29" spans="1:10" s="23" customFormat="1" ht="15.75" outlineLevel="1">
      <c r="A29" s="28"/>
      <c r="B29" s="29">
        <v>4</v>
      </c>
      <c r="C29" s="37"/>
      <c r="D29" s="619"/>
      <c r="E29" s="620"/>
      <c r="F29" s="31"/>
      <c r="G29" s="63"/>
      <c r="H29" s="600"/>
      <c r="I29" s="601"/>
      <c r="J29" s="36">
        <f>F29*G29*H29</f>
        <v>0</v>
      </c>
    </row>
    <row r="30" spans="1:10" s="23" customFormat="1" ht="15.75" outlineLevel="1">
      <c r="A30" s="28"/>
      <c r="B30" s="29">
        <v>5</v>
      </c>
      <c r="C30" s="37"/>
      <c r="D30" s="619"/>
      <c r="E30" s="620"/>
      <c r="F30" s="31"/>
      <c r="G30" s="63"/>
      <c r="H30" s="600"/>
      <c r="I30" s="601"/>
      <c r="J30" s="36">
        <f>F30*G30*H30</f>
        <v>0</v>
      </c>
    </row>
    <row r="31" spans="1:10" s="23" customFormat="1" ht="15.75" outlineLevel="1">
      <c r="A31" s="576" t="s">
        <v>268</v>
      </c>
      <c r="B31" s="582"/>
      <c r="C31" s="582"/>
      <c r="D31" s="582"/>
      <c r="E31" s="582"/>
      <c r="F31" s="582"/>
      <c r="G31" s="582"/>
      <c r="H31" s="582"/>
      <c r="I31" s="598"/>
      <c r="J31" s="38">
        <f>SUM(J26:J30)</f>
        <v>0</v>
      </c>
    </row>
    <row r="32" spans="1:10" s="23" customFormat="1" ht="27.75" customHeight="1">
      <c r="A32" s="579" t="s">
        <v>342</v>
      </c>
      <c r="B32" s="562"/>
      <c r="C32" s="562"/>
      <c r="D32" s="562"/>
      <c r="E32" s="562"/>
      <c r="F32" s="562"/>
      <c r="G32" s="562"/>
      <c r="H32" s="562"/>
      <c r="I32" s="562"/>
      <c r="J32" s="562"/>
    </row>
    <row r="33" spans="1:10" ht="27">
      <c r="A33" s="39"/>
      <c r="B33" s="59" t="s">
        <v>252</v>
      </c>
      <c r="C33" s="25" t="s">
        <v>291</v>
      </c>
      <c r="D33" s="599" t="s">
        <v>292</v>
      </c>
      <c r="E33" s="599"/>
      <c r="F33" s="25" t="s">
        <v>293</v>
      </c>
      <c r="G33" s="25" t="s">
        <v>294</v>
      </c>
      <c r="H33" s="599" t="s">
        <v>295</v>
      </c>
      <c r="I33" s="599"/>
      <c r="J33" s="25" t="s">
        <v>296</v>
      </c>
    </row>
    <row r="34" spans="1:10" s="61" customFormat="1" ht="12.75">
      <c r="A34" s="60"/>
      <c r="B34" s="42">
        <v>1</v>
      </c>
      <c r="C34" s="42">
        <v>2</v>
      </c>
      <c r="D34" s="549">
        <v>3</v>
      </c>
      <c r="E34" s="550"/>
      <c r="F34" s="42">
        <v>4</v>
      </c>
      <c r="G34" s="42">
        <v>5</v>
      </c>
      <c r="H34" s="549">
        <v>6</v>
      </c>
      <c r="I34" s="550"/>
      <c r="J34" s="42" t="s">
        <v>297</v>
      </c>
    </row>
    <row r="35" spans="1:10" s="57" customFormat="1" ht="31.5" outlineLevel="2">
      <c r="A35" s="52"/>
      <c r="B35" s="53" t="s">
        <v>343</v>
      </c>
      <c r="C35" s="52" t="s">
        <v>344</v>
      </c>
      <c r="D35" s="623" t="s">
        <v>275</v>
      </c>
      <c r="E35" s="624"/>
      <c r="F35" s="68" t="s">
        <v>275</v>
      </c>
      <c r="G35" s="68" t="s">
        <v>275</v>
      </c>
      <c r="H35" s="625" t="s">
        <v>275</v>
      </c>
      <c r="I35" s="626"/>
      <c r="J35" s="56"/>
    </row>
    <row r="36" spans="1:10" s="23" customFormat="1" ht="15.75" outlineLevel="2">
      <c r="A36" s="28"/>
      <c r="B36" s="69" t="s">
        <v>276</v>
      </c>
      <c r="C36" s="28"/>
      <c r="D36" s="591"/>
      <c r="E36" s="593"/>
      <c r="F36" s="67"/>
      <c r="G36" s="63"/>
      <c r="H36" s="602"/>
      <c r="I36" s="603"/>
      <c r="J36" s="36">
        <f>F36*G36*H36</f>
        <v>0</v>
      </c>
    </row>
    <row r="37" spans="1:10" s="23" customFormat="1" ht="45.75" customHeight="1" outlineLevel="2">
      <c r="A37" s="28"/>
      <c r="B37" s="29" t="s">
        <v>278</v>
      </c>
      <c r="C37" s="28"/>
      <c r="D37" s="591"/>
      <c r="E37" s="593"/>
      <c r="F37" s="67"/>
      <c r="G37" s="63"/>
      <c r="H37" s="602"/>
      <c r="I37" s="603"/>
      <c r="J37" s="36">
        <f>F37*G37*H37</f>
        <v>0</v>
      </c>
    </row>
    <row r="38" spans="1:10" s="23" customFormat="1" ht="15.75" outlineLevel="2">
      <c r="A38" s="28"/>
      <c r="B38" s="69" t="s">
        <v>349</v>
      </c>
      <c r="C38" s="28"/>
      <c r="D38" s="591"/>
      <c r="E38" s="593"/>
      <c r="F38" s="67"/>
      <c r="G38" s="63"/>
      <c r="H38" s="602"/>
      <c r="I38" s="603"/>
      <c r="J38" s="36">
        <f>F38*G38*H38</f>
        <v>0</v>
      </c>
    </row>
    <row r="39" spans="1:10" s="23" customFormat="1" ht="15.75" outlineLevel="2">
      <c r="A39" s="28"/>
      <c r="B39" s="29" t="s">
        <v>351</v>
      </c>
      <c r="C39" s="28"/>
      <c r="D39" s="591"/>
      <c r="E39" s="593"/>
      <c r="F39" s="67"/>
      <c r="G39" s="63"/>
      <c r="H39" s="602"/>
      <c r="I39" s="603"/>
      <c r="J39" s="36">
        <f>F39*G39*H39</f>
        <v>0</v>
      </c>
    </row>
    <row r="40" spans="1:10" s="23" customFormat="1" ht="15.75" outlineLevel="2">
      <c r="A40" s="28"/>
      <c r="B40" s="29" t="s">
        <v>353</v>
      </c>
      <c r="C40" s="28"/>
      <c r="D40" s="591"/>
      <c r="E40" s="593"/>
      <c r="F40" s="67"/>
      <c r="G40" s="63"/>
      <c r="H40" s="602"/>
      <c r="I40" s="603"/>
      <c r="J40" s="36"/>
    </row>
    <row r="41" spans="1:10" s="57" customFormat="1" ht="31.5" outlineLevel="2">
      <c r="A41" s="52"/>
      <c r="B41" s="53" t="s">
        <v>369</v>
      </c>
      <c r="C41" s="52" t="s">
        <v>370</v>
      </c>
      <c r="D41" s="623" t="s">
        <v>275</v>
      </c>
      <c r="E41" s="624"/>
      <c r="F41" s="68" t="s">
        <v>275</v>
      </c>
      <c r="G41" s="68" t="s">
        <v>275</v>
      </c>
      <c r="H41" s="625" t="s">
        <v>275</v>
      </c>
      <c r="I41" s="626"/>
      <c r="J41" s="56"/>
    </row>
    <row r="42" spans="1:10" s="23" customFormat="1" ht="15.75" outlineLevel="2">
      <c r="A42" s="28"/>
      <c r="B42" s="29" t="s">
        <v>281</v>
      </c>
      <c r="C42" s="28"/>
      <c r="D42" s="591"/>
      <c r="E42" s="593"/>
      <c r="F42" s="67"/>
      <c r="G42" s="63"/>
      <c r="H42" s="602"/>
      <c r="I42" s="603"/>
      <c r="J42" s="36">
        <f aca="true" t="shared" si="0" ref="J42:J47">G42*H42*I42</f>
        <v>0</v>
      </c>
    </row>
    <row r="43" spans="1:10" s="23" customFormat="1" ht="15.75" outlineLevel="2">
      <c r="A43" s="28"/>
      <c r="B43" s="29" t="s">
        <v>283</v>
      </c>
      <c r="C43" s="28"/>
      <c r="D43" s="591"/>
      <c r="E43" s="593"/>
      <c r="F43" s="67"/>
      <c r="G43" s="63"/>
      <c r="H43" s="602"/>
      <c r="I43" s="603"/>
      <c r="J43" s="36">
        <f t="shared" si="0"/>
        <v>0</v>
      </c>
    </row>
    <row r="44" spans="1:10" s="23" customFormat="1" ht="15.75" outlineLevel="2">
      <c r="A44" s="28"/>
      <c r="B44" s="29" t="s">
        <v>285</v>
      </c>
      <c r="C44" s="28"/>
      <c r="D44" s="591"/>
      <c r="E44" s="593"/>
      <c r="F44" s="67"/>
      <c r="G44" s="63"/>
      <c r="H44" s="602"/>
      <c r="I44" s="603"/>
      <c r="J44" s="36">
        <f t="shared" si="0"/>
        <v>0</v>
      </c>
    </row>
    <row r="45" spans="1:10" s="23" customFormat="1" ht="15.75" outlineLevel="2">
      <c r="A45" s="28"/>
      <c r="B45" s="29" t="s">
        <v>287</v>
      </c>
      <c r="C45" s="28"/>
      <c r="D45" s="591"/>
      <c r="E45" s="593"/>
      <c r="F45" s="67"/>
      <c r="G45" s="63"/>
      <c r="H45" s="602"/>
      <c r="I45" s="603"/>
      <c r="J45" s="36">
        <f t="shared" si="0"/>
        <v>0</v>
      </c>
    </row>
    <row r="46" spans="1:10" s="23" customFormat="1" ht="15.75" outlineLevel="2">
      <c r="A46" s="28"/>
      <c r="B46" s="29" t="s">
        <v>377</v>
      </c>
      <c r="C46" s="28"/>
      <c r="D46" s="591"/>
      <c r="E46" s="593"/>
      <c r="F46" s="67"/>
      <c r="G46" s="63"/>
      <c r="H46" s="602"/>
      <c r="I46" s="603"/>
      <c r="J46" s="36">
        <f t="shared" si="0"/>
        <v>0</v>
      </c>
    </row>
    <row r="47" spans="1:10" s="23" customFormat="1" ht="15.75" outlineLevel="2">
      <c r="A47" s="28"/>
      <c r="B47" s="29" t="s">
        <v>379</v>
      </c>
      <c r="C47" s="28"/>
      <c r="D47" s="591"/>
      <c r="E47" s="593"/>
      <c r="F47" s="67"/>
      <c r="G47" s="63"/>
      <c r="H47" s="602"/>
      <c r="I47" s="603"/>
      <c r="J47" s="36">
        <f t="shared" si="0"/>
        <v>0</v>
      </c>
    </row>
    <row r="48" spans="1:10" s="23" customFormat="1" ht="15.75" outlineLevel="2">
      <c r="A48" s="576" t="s">
        <v>268</v>
      </c>
      <c r="B48" s="582"/>
      <c r="C48" s="582"/>
      <c r="D48" s="582"/>
      <c r="E48" s="582"/>
      <c r="F48" s="582"/>
      <c r="G48" s="582"/>
      <c r="H48" s="582"/>
      <c r="I48" s="598"/>
      <c r="J48" s="65">
        <f>SUM(J36:J47)</f>
        <v>0</v>
      </c>
    </row>
    <row r="49" spans="1:10" s="23" customFormat="1" ht="24" customHeight="1">
      <c r="A49" s="579" t="s">
        <v>380</v>
      </c>
      <c r="B49" s="562"/>
      <c r="C49" s="562"/>
      <c r="D49" s="562"/>
      <c r="E49" s="562"/>
      <c r="F49" s="562"/>
      <c r="G49" s="562"/>
      <c r="H49" s="562"/>
      <c r="I49" s="562"/>
      <c r="J49" s="562"/>
    </row>
    <row r="50" spans="1:10" ht="27">
      <c r="A50" s="39"/>
      <c r="B50" s="59" t="s">
        <v>252</v>
      </c>
      <c r="C50" s="25" t="s">
        <v>291</v>
      </c>
      <c r="D50" s="599" t="s">
        <v>292</v>
      </c>
      <c r="E50" s="599"/>
      <c r="F50" s="25" t="s">
        <v>293</v>
      </c>
      <c r="G50" s="25" t="s">
        <v>294</v>
      </c>
      <c r="H50" s="599" t="s">
        <v>295</v>
      </c>
      <c r="I50" s="599"/>
      <c r="J50" s="25" t="s">
        <v>296</v>
      </c>
    </row>
    <row r="51" spans="1:10" s="61" customFormat="1" ht="12.75">
      <c r="A51" s="60"/>
      <c r="B51" s="42">
        <v>1</v>
      </c>
      <c r="C51" s="42">
        <v>2</v>
      </c>
      <c r="D51" s="549">
        <v>3</v>
      </c>
      <c r="E51" s="550"/>
      <c r="F51" s="42">
        <v>4</v>
      </c>
      <c r="G51" s="42">
        <v>5</v>
      </c>
      <c r="H51" s="549">
        <v>6</v>
      </c>
      <c r="I51" s="550"/>
      <c r="J51" s="42" t="s">
        <v>297</v>
      </c>
    </row>
    <row r="52" spans="1:10" s="23" customFormat="1" ht="15.75" outlineLevel="2">
      <c r="A52" s="28"/>
      <c r="B52" s="29">
        <v>1</v>
      </c>
      <c r="C52" s="28"/>
      <c r="D52" s="591"/>
      <c r="E52" s="593"/>
      <c r="F52" s="32"/>
      <c r="G52" s="63"/>
      <c r="H52" s="602"/>
      <c r="I52" s="603"/>
      <c r="J52" s="36">
        <f aca="true" t="shared" si="1" ref="J52:J57">F52*G52*H52</f>
        <v>0</v>
      </c>
    </row>
    <row r="53" spans="1:10" s="23" customFormat="1" ht="15.75" outlineLevel="2">
      <c r="A53" s="28"/>
      <c r="B53" s="29">
        <v>2</v>
      </c>
      <c r="C53" s="28"/>
      <c r="D53" s="591"/>
      <c r="E53" s="593"/>
      <c r="F53" s="32"/>
      <c r="G53" s="63"/>
      <c r="H53" s="602"/>
      <c r="I53" s="603"/>
      <c r="J53" s="36">
        <f t="shared" si="1"/>
        <v>0</v>
      </c>
    </row>
    <row r="54" spans="1:10" s="23" customFormat="1" ht="15.75" outlineLevel="2">
      <c r="A54" s="28"/>
      <c r="B54" s="29">
        <v>3</v>
      </c>
      <c r="C54" s="28"/>
      <c r="D54" s="591"/>
      <c r="E54" s="593"/>
      <c r="F54" s="32"/>
      <c r="G54" s="63"/>
      <c r="H54" s="602"/>
      <c r="I54" s="603"/>
      <c r="J54" s="36">
        <f t="shared" si="1"/>
        <v>0</v>
      </c>
    </row>
    <row r="55" spans="1:10" s="23" customFormat="1" ht="15.75" outlineLevel="2">
      <c r="A55" s="28"/>
      <c r="B55" s="29">
        <v>4</v>
      </c>
      <c r="C55" s="28"/>
      <c r="D55" s="591"/>
      <c r="E55" s="593"/>
      <c r="F55" s="32"/>
      <c r="G55" s="63"/>
      <c r="H55" s="602"/>
      <c r="I55" s="603"/>
      <c r="J55" s="36">
        <f t="shared" si="1"/>
        <v>0</v>
      </c>
    </row>
    <row r="56" spans="1:10" s="23" customFormat="1" ht="15.75" outlineLevel="2">
      <c r="A56" s="28"/>
      <c r="B56" s="29">
        <v>5</v>
      </c>
      <c r="C56" s="28"/>
      <c r="D56" s="591"/>
      <c r="E56" s="593"/>
      <c r="F56" s="32"/>
      <c r="G56" s="63"/>
      <c r="H56" s="602"/>
      <c r="I56" s="603"/>
      <c r="J56" s="36">
        <f t="shared" si="1"/>
        <v>0</v>
      </c>
    </row>
    <row r="57" spans="1:10" s="23" customFormat="1" ht="16.5" customHeight="1" outlineLevel="2">
      <c r="A57" s="28"/>
      <c r="B57" s="29">
        <v>6</v>
      </c>
      <c r="C57" s="28"/>
      <c r="D57" s="591"/>
      <c r="E57" s="593"/>
      <c r="F57" s="32"/>
      <c r="G57" s="63"/>
      <c r="H57" s="602"/>
      <c r="I57" s="603"/>
      <c r="J57" s="36">
        <f t="shared" si="1"/>
        <v>0</v>
      </c>
    </row>
    <row r="58" spans="1:10" s="23" customFormat="1" ht="15.75" outlineLevel="1">
      <c r="A58" s="576" t="s">
        <v>268</v>
      </c>
      <c r="B58" s="582"/>
      <c r="C58" s="582"/>
      <c r="D58" s="582"/>
      <c r="E58" s="582"/>
      <c r="F58" s="582"/>
      <c r="G58" s="582"/>
      <c r="H58" s="582"/>
      <c r="I58" s="598"/>
      <c r="J58" s="65">
        <f>SUM(J52:J57)</f>
        <v>0</v>
      </c>
    </row>
    <row r="59" spans="3:10" s="23" customFormat="1" ht="21" customHeight="1">
      <c r="C59" s="607" t="s">
        <v>310</v>
      </c>
      <c r="D59" s="607"/>
      <c r="E59" s="607"/>
      <c r="F59" s="607"/>
      <c r="G59" s="607"/>
      <c r="H59" s="607"/>
      <c r="I59" s="608"/>
      <c r="J59" s="65">
        <f>J24+J31+J48+J58</f>
        <v>0</v>
      </c>
    </row>
    <row r="62" spans="2:10" ht="12.75">
      <c r="B62" s="41" t="s">
        <v>144</v>
      </c>
      <c r="D62" s="86"/>
      <c r="E62" s="86"/>
      <c r="F62" s="87"/>
      <c r="I62" s="86" t="str">
        <f>'Расчеты (обосн) аренда'!I61</f>
        <v>Е.П.Стрекаловская</v>
      </c>
      <c r="J62" s="86"/>
    </row>
    <row r="63" spans="9:10" ht="12.75">
      <c r="I63" s="609" t="s">
        <v>311</v>
      </c>
      <c r="J63" s="609"/>
    </row>
    <row r="65" spans="2:10" ht="12.75">
      <c r="B65" s="41" t="s">
        <v>312</v>
      </c>
      <c r="D65" s="86"/>
      <c r="E65" s="86"/>
      <c r="F65" s="87"/>
      <c r="I65" s="86" t="str">
        <f>'Расчеты (обосн) аренда'!I64</f>
        <v>Блатова Н.В.</v>
      </c>
      <c r="J65" s="86"/>
    </row>
    <row r="66" spans="9:10" ht="12.75">
      <c r="I66" s="609" t="s">
        <v>311</v>
      </c>
      <c r="J66" s="609"/>
    </row>
    <row r="68" spans="2:10" ht="12.75">
      <c r="B68" s="41" t="s">
        <v>313</v>
      </c>
      <c r="C68" s="86" t="str">
        <f>'Расчеты (обосн) аренда'!C67</f>
        <v>главный бухгалтер</v>
      </c>
      <c r="D68" s="86"/>
      <c r="F68" s="135" t="str">
        <f>'Расчеты (обосн) аренда'!F67</f>
        <v>67-05-93</v>
      </c>
      <c r="G68" s="86"/>
      <c r="I68" s="86" t="str">
        <f>'Расчеты (обосн) аренда'!I67</f>
        <v>Блатова Н.В.</v>
      </c>
      <c r="J68" s="86"/>
    </row>
    <row r="69" spans="3:10" ht="12.75">
      <c r="C69" s="615" t="s">
        <v>146</v>
      </c>
      <c r="D69" s="615"/>
      <c r="F69" s="616" t="s">
        <v>149</v>
      </c>
      <c r="G69" s="616"/>
      <c r="I69" s="609" t="s">
        <v>311</v>
      </c>
      <c r="J69" s="609"/>
    </row>
    <row r="71" spans="2:3" ht="12.75">
      <c r="B71" s="41" t="s">
        <v>314</v>
      </c>
      <c r="C71" s="136" t="str">
        <f>'Расчеты (обосн) аренда'!C70</f>
        <v>09 января 2023г</v>
      </c>
    </row>
  </sheetData>
  <sheetProtection/>
  <mergeCells count="92">
    <mergeCell ref="I66:J66"/>
    <mergeCell ref="C69:D69"/>
    <mergeCell ref="F69:G69"/>
    <mergeCell ref="I69:J69"/>
    <mergeCell ref="E11:G11"/>
    <mergeCell ref="H11:J11"/>
    <mergeCell ref="E12:G12"/>
    <mergeCell ref="H12:J12"/>
    <mergeCell ref="E13:G13"/>
    <mergeCell ref="H13:J13"/>
    <mergeCell ref="C59:I59"/>
    <mergeCell ref="I63:J63"/>
    <mergeCell ref="D56:E56"/>
    <mergeCell ref="H56:I56"/>
    <mergeCell ref="D57:E57"/>
    <mergeCell ref="H57:I57"/>
    <mergeCell ref="A58:I58"/>
    <mergeCell ref="D53:E53"/>
    <mergeCell ref="H53:I53"/>
    <mergeCell ref="D54:E54"/>
    <mergeCell ref="H54:I54"/>
    <mergeCell ref="D55:E55"/>
    <mergeCell ref="H55:I55"/>
    <mergeCell ref="D50:E50"/>
    <mergeCell ref="H50:I50"/>
    <mergeCell ref="D51:E51"/>
    <mergeCell ref="H51:I51"/>
    <mergeCell ref="D52:E52"/>
    <mergeCell ref="H52:I52"/>
    <mergeCell ref="D46:E46"/>
    <mergeCell ref="H46:I46"/>
    <mergeCell ref="D47:E47"/>
    <mergeCell ref="H47:I47"/>
    <mergeCell ref="A48:I48"/>
    <mergeCell ref="A49:J49"/>
    <mergeCell ref="D43:E43"/>
    <mergeCell ref="H43:I43"/>
    <mergeCell ref="D44:E44"/>
    <mergeCell ref="H44:I44"/>
    <mergeCell ref="D45:E45"/>
    <mergeCell ref="H45:I45"/>
    <mergeCell ref="D40:E40"/>
    <mergeCell ref="H40:I40"/>
    <mergeCell ref="D41:E41"/>
    <mergeCell ref="H41:I41"/>
    <mergeCell ref="D42:E42"/>
    <mergeCell ref="H42:I42"/>
    <mergeCell ref="D37:E37"/>
    <mergeCell ref="H37:I37"/>
    <mergeCell ref="D38:E38"/>
    <mergeCell ref="H38:I38"/>
    <mergeCell ref="D39:E39"/>
    <mergeCell ref="H39:I39"/>
    <mergeCell ref="D34:E34"/>
    <mergeCell ref="H34:I34"/>
    <mergeCell ref="D35:E35"/>
    <mergeCell ref="H35:I35"/>
    <mergeCell ref="D36:E36"/>
    <mergeCell ref="H36:I36"/>
    <mergeCell ref="D30:E30"/>
    <mergeCell ref="H30:I30"/>
    <mergeCell ref="A31:I31"/>
    <mergeCell ref="A32:J32"/>
    <mergeCell ref="D33:E33"/>
    <mergeCell ref="H33:I33"/>
    <mergeCell ref="D27:E27"/>
    <mergeCell ref="H27:I27"/>
    <mergeCell ref="D28:E28"/>
    <mergeCell ref="H28:I28"/>
    <mergeCell ref="D29:E29"/>
    <mergeCell ref="H29:I29"/>
    <mergeCell ref="D23:E23"/>
    <mergeCell ref="H23:I23"/>
    <mergeCell ref="A24:I24"/>
    <mergeCell ref="A25:J25"/>
    <mergeCell ref="D26:E26"/>
    <mergeCell ref="H26:I26"/>
    <mergeCell ref="D20:E20"/>
    <mergeCell ref="H20:I20"/>
    <mergeCell ref="D21:E21"/>
    <mergeCell ref="H21:I21"/>
    <mergeCell ref="D22:E22"/>
    <mergeCell ref="H22:I22"/>
    <mergeCell ref="B5:J5"/>
    <mergeCell ref="E6:J6"/>
    <mergeCell ref="D7:J7"/>
    <mergeCell ref="A18:J18"/>
    <mergeCell ref="D19:E19"/>
    <mergeCell ref="H19:I19"/>
    <mergeCell ref="E14:G14"/>
    <mergeCell ref="H14:J14"/>
    <mergeCell ref="B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2" zoomScaleSheetLayoutView="82" zoomScalePageLayoutView="0" workbookViewId="0" topLeftCell="B1">
      <selection activeCell="J21" sqref="J21"/>
    </sheetView>
  </sheetViews>
  <sheetFormatPr defaultColWidth="8.875" defaultRowHeight="12.75" outlineLevelRow="1"/>
  <cols>
    <col min="1" max="1" width="38.875" style="138" hidden="1" customWidth="1"/>
    <col min="2" max="2" width="5.625" style="138" customWidth="1"/>
    <col min="3" max="3" width="35.75390625" style="138" customWidth="1"/>
    <col min="4" max="4" width="16.125" style="138" customWidth="1"/>
    <col min="5" max="5" width="12.125" style="138" customWidth="1"/>
    <col min="6" max="6" width="15.125" style="139" customWidth="1"/>
    <col min="7" max="7" width="20.00390625" style="138" customWidth="1"/>
    <col min="8" max="8" width="15.875" style="138" customWidth="1"/>
    <col min="9" max="9" width="12.375" style="138" customWidth="1"/>
    <col min="10" max="10" width="19.125" style="138" customWidth="1"/>
    <col min="11" max="16384" width="8.875" style="138" customWidth="1"/>
  </cols>
  <sheetData>
    <row r="1" ht="12.75">
      <c r="J1" s="140" t="s">
        <v>557</v>
      </c>
    </row>
    <row r="2" ht="12.75">
      <c r="J2" s="140" t="s">
        <v>244</v>
      </c>
    </row>
    <row r="3" ht="12.75">
      <c r="J3" s="140"/>
    </row>
    <row r="4" ht="12.75">
      <c r="J4" s="140" t="s">
        <v>315</v>
      </c>
    </row>
    <row r="5" spans="2:10" s="141" customFormat="1" ht="18.75">
      <c r="B5" s="679" t="s">
        <v>247</v>
      </c>
      <c r="C5" s="679"/>
      <c r="D5" s="679"/>
      <c r="E5" s="679"/>
      <c r="F5" s="679"/>
      <c r="G5" s="679"/>
      <c r="H5" s="679"/>
      <c r="I5" s="679"/>
      <c r="J5" s="679"/>
    </row>
    <row r="6" spans="2:10" s="142" customFormat="1" ht="43.5" customHeight="1">
      <c r="B6" s="141" t="s">
        <v>248</v>
      </c>
      <c r="E6" s="680" t="s">
        <v>558</v>
      </c>
      <c r="F6" s="680"/>
      <c r="G6" s="680"/>
      <c r="H6" s="680"/>
      <c r="I6" s="680"/>
      <c r="J6" s="680"/>
    </row>
    <row r="7" spans="2:10" s="141" customFormat="1" ht="19.5">
      <c r="B7" s="141" t="s">
        <v>249</v>
      </c>
      <c r="D7" s="561" t="s">
        <v>552</v>
      </c>
      <c r="E7" s="561"/>
      <c r="F7" s="561"/>
      <c r="G7" s="561"/>
      <c r="H7" s="561"/>
      <c r="I7" s="561"/>
      <c r="J7" s="561"/>
    </row>
    <row r="8" s="142" customFormat="1" ht="15.75">
      <c r="F8" s="143"/>
    </row>
    <row r="9" spans="2:10" s="142" customFormat="1" ht="15.75">
      <c r="B9" s="667" t="s">
        <v>574</v>
      </c>
      <c r="C9" s="667"/>
      <c r="D9" s="667"/>
      <c r="E9" s="667"/>
      <c r="F9" s="667"/>
      <c r="G9" s="667"/>
      <c r="H9" s="667"/>
      <c r="I9" s="667"/>
      <c r="J9" s="667"/>
    </row>
    <row r="10" s="142" customFormat="1" ht="15.75">
      <c r="F10" s="143"/>
    </row>
    <row r="11" spans="2:10" s="142" customFormat="1" ht="30">
      <c r="B11" s="102" t="s">
        <v>252</v>
      </c>
      <c r="C11" s="102" t="s">
        <v>291</v>
      </c>
      <c r="D11" s="102" t="s">
        <v>447</v>
      </c>
      <c r="E11" s="610" t="s">
        <v>448</v>
      </c>
      <c r="F11" s="610"/>
      <c r="G11" s="610"/>
      <c r="H11" s="610" t="s">
        <v>432</v>
      </c>
      <c r="I11" s="610"/>
      <c r="J11" s="610"/>
    </row>
    <row r="12" spans="2:10" s="142" customFormat="1" ht="15.75">
      <c r="B12" s="94">
        <v>1</v>
      </c>
      <c r="C12" s="94" t="s">
        <v>575</v>
      </c>
      <c r="D12" s="93">
        <v>1</v>
      </c>
      <c r="E12" s="611">
        <v>232620</v>
      </c>
      <c r="F12" s="611"/>
      <c r="G12" s="611"/>
      <c r="H12" s="612">
        <f>E12</f>
        <v>232620</v>
      </c>
      <c r="I12" s="612"/>
      <c r="J12" s="612"/>
    </row>
    <row r="13" spans="2:10" s="142" customFormat="1" ht="15.75">
      <c r="B13" s="94"/>
      <c r="C13" s="94"/>
      <c r="D13" s="93"/>
      <c r="E13" s="611"/>
      <c r="F13" s="611"/>
      <c r="G13" s="611"/>
      <c r="H13" s="612"/>
      <c r="I13" s="612"/>
      <c r="J13" s="612"/>
    </row>
    <row r="14" spans="2:10" s="142" customFormat="1" ht="15.75">
      <c r="B14" s="96"/>
      <c r="C14" s="96" t="s">
        <v>180</v>
      </c>
      <c r="D14" s="97"/>
      <c r="E14" s="613"/>
      <c r="F14" s="613"/>
      <c r="G14" s="613"/>
      <c r="H14" s="614">
        <f>H12</f>
        <v>232620</v>
      </c>
      <c r="I14" s="614"/>
      <c r="J14" s="614"/>
    </row>
    <row r="15" s="142" customFormat="1" ht="15.75">
      <c r="F15" s="143"/>
    </row>
    <row r="16" spans="2:6" s="142" customFormat="1" ht="16.5">
      <c r="B16" s="99" t="s">
        <v>433</v>
      </c>
      <c r="F16" s="143"/>
    </row>
    <row r="17" spans="1:10" s="142" customFormat="1" ht="25.5" customHeight="1">
      <c r="A17" s="681" t="s">
        <v>573</v>
      </c>
      <c r="B17" s="682"/>
      <c r="C17" s="682"/>
      <c r="D17" s="682"/>
      <c r="E17" s="682"/>
      <c r="F17" s="682"/>
      <c r="G17" s="682"/>
      <c r="H17" s="682"/>
      <c r="I17" s="682"/>
      <c r="J17" s="683"/>
    </row>
    <row r="18" spans="1:10" ht="25.5">
      <c r="A18" s="144"/>
      <c r="B18" s="145" t="s">
        <v>252</v>
      </c>
      <c r="C18" s="146" t="s">
        <v>402</v>
      </c>
      <c r="D18" s="684" t="s">
        <v>403</v>
      </c>
      <c r="E18" s="685"/>
      <c r="F18" s="684" t="s">
        <v>301</v>
      </c>
      <c r="G18" s="685"/>
      <c r="H18" s="684" t="s">
        <v>404</v>
      </c>
      <c r="I18" s="685"/>
      <c r="J18" s="146" t="s">
        <v>296</v>
      </c>
    </row>
    <row r="19" spans="1:10" ht="13.5">
      <c r="A19" s="144"/>
      <c r="B19" s="147">
        <v>1</v>
      </c>
      <c r="C19" s="147">
        <v>2</v>
      </c>
      <c r="D19" s="677">
        <v>3</v>
      </c>
      <c r="E19" s="678"/>
      <c r="F19" s="677">
        <v>4</v>
      </c>
      <c r="G19" s="678"/>
      <c r="H19" s="677">
        <v>5</v>
      </c>
      <c r="I19" s="678"/>
      <c r="J19" s="147" t="s">
        <v>319</v>
      </c>
    </row>
    <row r="20" spans="1:10" s="150" customFormat="1" ht="15.75" outlineLevel="1">
      <c r="A20" s="148"/>
      <c r="B20" s="75">
        <v>1</v>
      </c>
      <c r="C20" s="94" t="s">
        <v>575</v>
      </c>
      <c r="D20" s="647">
        <v>38</v>
      </c>
      <c r="E20" s="648"/>
      <c r="F20" s="649">
        <v>37</v>
      </c>
      <c r="G20" s="650"/>
      <c r="H20" s="645">
        <v>165</v>
      </c>
      <c r="I20" s="646"/>
      <c r="J20" s="149">
        <f>D20*F20*H20+630</f>
        <v>232620</v>
      </c>
    </row>
    <row r="21" spans="1:10" s="142" customFormat="1" ht="15.75" outlineLevel="1">
      <c r="A21" s="151" t="s">
        <v>268</v>
      </c>
      <c r="B21" s="152"/>
      <c r="C21" s="671" t="s">
        <v>268</v>
      </c>
      <c r="D21" s="671"/>
      <c r="E21" s="671"/>
      <c r="F21" s="671"/>
      <c r="G21" s="671"/>
      <c r="H21" s="671"/>
      <c r="I21" s="672"/>
      <c r="J21" s="153">
        <f>J20</f>
        <v>232620</v>
      </c>
    </row>
    <row r="22" spans="3:10" s="142" customFormat="1" ht="21" customHeight="1">
      <c r="C22" s="607" t="s">
        <v>310</v>
      </c>
      <c r="D22" s="607"/>
      <c r="E22" s="607"/>
      <c r="F22" s="607"/>
      <c r="G22" s="607"/>
      <c r="H22" s="607"/>
      <c r="I22" s="608"/>
      <c r="J22" s="154">
        <f>J21</f>
        <v>232620</v>
      </c>
    </row>
    <row r="25" spans="2:10" ht="12.75">
      <c r="B25" s="138" t="s">
        <v>144</v>
      </c>
      <c r="D25" s="155"/>
      <c r="E25" s="155"/>
      <c r="F25" s="156"/>
      <c r="I25" s="673" t="str">
        <f>'Расчеты (обосн) возмещение ком.'!I62</f>
        <v>Е.П.Стрекаловская</v>
      </c>
      <c r="J25" s="673"/>
    </row>
    <row r="26" spans="9:10" ht="12.75">
      <c r="I26" s="674" t="s">
        <v>311</v>
      </c>
      <c r="J26" s="674"/>
    </row>
    <row r="28" spans="2:10" ht="12.75">
      <c r="B28" s="138" t="s">
        <v>312</v>
      </c>
      <c r="D28" s="155"/>
      <c r="E28" s="155"/>
      <c r="F28" s="156"/>
      <c r="I28" s="157" t="str">
        <f>'Расчеты (обосн) возмещение ком.'!I65</f>
        <v>Блатова Н.В.</v>
      </c>
      <c r="J28" s="155"/>
    </row>
    <row r="29" spans="9:10" ht="12.75">
      <c r="I29" s="674" t="s">
        <v>311</v>
      </c>
      <c r="J29" s="674"/>
    </row>
    <row r="31" spans="2:10" ht="12.75">
      <c r="B31" s="138" t="s">
        <v>313</v>
      </c>
      <c r="C31" s="155" t="s">
        <v>312</v>
      </c>
      <c r="D31" s="155"/>
      <c r="F31" s="156" t="s">
        <v>555</v>
      </c>
      <c r="G31" s="155"/>
      <c r="I31" s="157" t="str">
        <f>'Расчеты (обосн) возмещение ком.'!I68</f>
        <v>Блатова Н.В.</v>
      </c>
      <c r="J31" s="155"/>
    </row>
    <row r="32" spans="3:10" ht="12.75">
      <c r="C32" s="675" t="s">
        <v>146</v>
      </c>
      <c r="D32" s="675"/>
      <c r="F32" s="676" t="s">
        <v>149</v>
      </c>
      <c r="G32" s="676"/>
      <c r="I32" s="674" t="s">
        <v>311</v>
      </c>
      <c r="J32" s="674"/>
    </row>
    <row r="34" spans="2:3" ht="15">
      <c r="B34" s="138" t="s">
        <v>314</v>
      </c>
      <c r="C34" s="158" t="str">
        <f>'Расчеты (обосн) возмещение ком.'!C71</f>
        <v>09 января 2023г</v>
      </c>
    </row>
  </sheetData>
  <sheetProtection/>
  <mergeCells count="30">
    <mergeCell ref="B5:J5"/>
    <mergeCell ref="E6:J6"/>
    <mergeCell ref="D7:J7"/>
    <mergeCell ref="A17:J17"/>
    <mergeCell ref="D18:E18"/>
    <mergeCell ref="F18:G18"/>
    <mergeCell ref="H18:I18"/>
    <mergeCell ref="B9:J9"/>
    <mergeCell ref="E11:G11"/>
    <mergeCell ref="H11:J11"/>
    <mergeCell ref="D19:E19"/>
    <mergeCell ref="F19:G19"/>
    <mergeCell ref="H19:I19"/>
    <mergeCell ref="D20:E20"/>
    <mergeCell ref="F20:G20"/>
    <mergeCell ref="H20:I20"/>
    <mergeCell ref="C21:I21"/>
    <mergeCell ref="C22:I22"/>
    <mergeCell ref="I25:J25"/>
    <mergeCell ref="I26:J26"/>
    <mergeCell ref="I29:J29"/>
    <mergeCell ref="C32:D32"/>
    <mergeCell ref="F32:G32"/>
    <mergeCell ref="I32:J32"/>
    <mergeCell ref="E12:G12"/>
    <mergeCell ref="H12:J12"/>
    <mergeCell ref="E13:G13"/>
    <mergeCell ref="H13:J13"/>
    <mergeCell ref="E14:G14"/>
    <mergeCell ref="H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B1">
      <selection activeCell="D32" sqref="D32"/>
    </sheetView>
  </sheetViews>
  <sheetFormatPr defaultColWidth="8.875" defaultRowHeight="12.75" outlineLevelRow="1"/>
  <cols>
    <col min="1" max="1" width="38.875" style="41" hidden="1" customWidth="1"/>
    <col min="2" max="2" width="5.625" style="41" customWidth="1"/>
    <col min="3" max="3" width="35.75390625" style="41" customWidth="1"/>
    <col min="4" max="4" width="16.125" style="41" customWidth="1"/>
    <col min="5" max="5" width="12.125" style="41" customWidth="1"/>
    <col min="6" max="6" width="15.125" style="85" customWidth="1"/>
    <col min="7" max="7" width="20.00390625" style="41" customWidth="1"/>
    <col min="8" max="8" width="15.875" style="41" customWidth="1"/>
    <col min="9" max="9" width="12.375" style="41" customWidth="1"/>
    <col min="10" max="10" width="19.125" style="41" customWidth="1"/>
    <col min="11" max="16384" width="8.875" style="41" customWidth="1"/>
  </cols>
  <sheetData>
    <row r="1" ht="12.75">
      <c r="J1" s="88" t="s">
        <v>243</v>
      </c>
    </row>
    <row r="2" ht="12.75">
      <c r="J2" s="88" t="s">
        <v>244</v>
      </c>
    </row>
    <row r="3" ht="12.75">
      <c r="J3" s="88"/>
    </row>
    <row r="4" spans="2:10" s="22" customFormat="1" ht="18.75">
      <c r="B4" s="559" t="s">
        <v>247</v>
      </c>
      <c r="C4" s="559"/>
      <c r="D4" s="559"/>
      <c r="E4" s="559"/>
      <c r="F4" s="559"/>
      <c r="G4" s="559"/>
      <c r="H4" s="559"/>
      <c r="I4" s="559"/>
      <c r="J4" s="559"/>
    </row>
    <row r="5" spans="2:10" s="22" customFormat="1" ht="18.75">
      <c r="B5" s="169"/>
      <c r="C5" s="169"/>
      <c r="D5" s="169"/>
      <c r="E5" s="169"/>
      <c r="F5" s="169"/>
      <c r="G5" s="169"/>
      <c r="H5" s="169"/>
      <c r="I5" s="169"/>
      <c r="J5" s="169"/>
    </row>
    <row r="6" spans="2:10" s="23" customFormat="1" ht="41.25" customHeight="1">
      <c r="B6" s="22" t="s">
        <v>248</v>
      </c>
      <c r="E6" s="560" t="s">
        <v>602</v>
      </c>
      <c r="F6" s="560"/>
      <c r="G6" s="560"/>
      <c r="H6" s="560"/>
      <c r="I6" s="560"/>
      <c r="J6" s="560"/>
    </row>
    <row r="7" spans="2:10" s="22" customFormat="1" ht="19.5">
      <c r="B7" s="22" t="s">
        <v>249</v>
      </c>
      <c r="D7" s="561" t="str">
        <f>'[1]Расчеты (обосн) обл.бюд'!D9:J9</f>
        <v>МБДОУ детский сад общеразвивающего вида № 96</v>
      </c>
      <c r="E7" s="561"/>
      <c r="F7" s="561"/>
      <c r="G7" s="561"/>
      <c r="H7" s="561"/>
      <c r="I7" s="561"/>
      <c r="J7" s="561"/>
    </row>
    <row r="8" s="23" customFormat="1" ht="15.75">
      <c r="F8" s="24"/>
    </row>
    <row r="9" spans="2:6" s="23" customFormat="1" ht="15.75">
      <c r="B9" s="57" t="s">
        <v>430</v>
      </c>
      <c r="F9" s="24"/>
    </row>
    <row r="10" s="23" customFormat="1" ht="15.75">
      <c r="F10" s="24"/>
    </row>
    <row r="11" spans="2:10" s="23" customFormat="1" ht="45" customHeight="1">
      <c r="B11" s="102" t="s">
        <v>252</v>
      </c>
      <c r="C11" s="102" t="s">
        <v>0</v>
      </c>
      <c r="D11" s="102" t="s">
        <v>293</v>
      </c>
      <c r="E11" s="610" t="s">
        <v>431</v>
      </c>
      <c r="F11" s="610"/>
      <c r="G11" s="610"/>
      <c r="H11" s="610" t="s">
        <v>432</v>
      </c>
      <c r="I11" s="610"/>
      <c r="J11" s="610"/>
    </row>
    <row r="12" spans="2:10" s="23" customFormat="1" ht="45">
      <c r="B12" s="94">
        <v>1</v>
      </c>
      <c r="C12" s="94" t="s">
        <v>613</v>
      </c>
      <c r="D12" s="93">
        <v>1</v>
      </c>
      <c r="E12" s="611">
        <v>354.96</v>
      </c>
      <c r="F12" s="611"/>
      <c r="G12" s="611"/>
      <c r="H12" s="612">
        <v>354.69</v>
      </c>
      <c r="I12" s="612"/>
      <c r="J12" s="612"/>
    </row>
    <row r="13" spans="2:10" s="23" customFormat="1" ht="15.75">
      <c r="B13" s="94"/>
      <c r="C13" s="94"/>
      <c r="D13" s="93"/>
      <c r="E13" s="611"/>
      <c r="F13" s="611"/>
      <c r="G13" s="611"/>
      <c r="H13" s="612"/>
      <c r="I13" s="612"/>
      <c r="J13" s="612"/>
    </row>
    <row r="14" spans="2:10" s="57" customFormat="1" ht="15.75">
      <c r="B14" s="96"/>
      <c r="C14" s="96" t="s">
        <v>180</v>
      </c>
      <c r="D14" s="97"/>
      <c r="E14" s="613"/>
      <c r="F14" s="613"/>
      <c r="G14" s="613"/>
      <c r="H14" s="614">
        <f>H12</f>
        <v>354.69</v>
      </c>
      <c r="I14" s="614"/>
      <c r="J14" s="614"/>
    </row>
    <row r="15" s="23" customFormat="1" ht="15.75">
      <c r="F15" s="24"/>
    </row>
    <row r="16" spans="2:6" s="23" customFormat="1" ht="16.5">
      <c r="B16" s="173" t="s">
        <v>433</v>
      </c>
      <c r="F16" s="24"/>
    </row>
    <row r="17" spans="1:10" s="23" customFormat="1" ht="28.5" customHeight="1">
      <c r="A17" s="579" t="s">
        <v>614</v>
      </c>
      <c r="B17" s="562"/>
      <c r="C17" s="562"/>
      <c r="D17" s="562"/>
      <c r="E17" s="562"/>
      <c r="F17" s="562"/>
      <c r="G17" s="562"/>
      <c r="H17" s="562"/>
      <c r="I17" s="562"/>
      <c r="J17" s="604"/>
    </row>
    <row r="18" spans="1:10" ht="25.5">
      <c r="A18" s="39"/>
      <c r="B18" s="40" t="s">
        <v>252</v>
      </c>
      <c r="C18" s="172" t="s">
        <v>291</v>
      </c>
      <c r="D18" s="567" t="s">
        <v>292</v>
      </c>
      <c r="E18" s="581"/>
      <c r="F18" s="567" t="s">
        <v>293</v>
      </c>
      <c r="G18" s="581"/>
      <c r="H18" s="567" t="s">
        <v>303</v>
      </c>
      <c r="I18" s="581"/>
      <c r="J18" s="172" t="s">
        <v>296</v>
      </c>
    </row>
    <row r="19" spans="1:10" ht="13.5">
      <c r="A19" s="39"/>
      <c r="B19" s="42">
        <v>1</v>
      </c>
      <c r="C19" s="42">
        <v>2</v>
      </c>
      <c r="D19" s="549">
        <v>3</v>
      </c>
      <c r="E19" s="550"/>
      <c r="F19" s="549">
        <v>4</v>
      </c>
      <c r="G19" s="550"/>
      <c r="H19" s="549">
        <v>5</v>
      </c>
      <c r="I19" s="550"/>
      <c r="J19" s="42" t="s">
        <v>302</v>
      </c>
    </row>
    <row r="20" spans="1:10" s="23" customFormat="1" ht="15.75" outlineLevel="1">
      <c r="A20" s="28"/>
      <c r="B20" s="29">
        <v>1</v>
      </c>
      <c r="C20" s="37" t="s">
        <v>615</v>
      </c>
      <c r="D20" s="600" t="s">
        <v>561</v>
      </c>
      <c r="E20" s="601"/>
      <c r="F20" s="605">
        <v>1</v>
      </c>
      <c r="G20" s="606"/>
      <c r="H20" s="551">
        <v>354.69</v>
      </c>
      <c r="I20" s="552"/>
      <c r="J20" s="44">
        <f>F20*H20</f>
        <v>354.69</v>
      </c>
    </row>
    <row r="21" spans="1:10" s="23" customFormat="1" ht="15.75" outlineLevel="1">
      <c r="A21" s="28"/>
      <c r="B21" s="29"/>
      <c r="C21" s="28"/>
      <c r="D21" s="600"/>
      <c r="E21" s="601"/>
      <c r="F21" s="605"/>
      <c r="G21" s="606"/>
      <c r="H21" s="551"/>
      <c r="I21" s="552"/>
      <c r="J21" s="44">
        <f>F21*H21</f>
        <v>0</v>
      </c>
    </row>
    <row r="22" spans="1:10" s="23" customFormat="1" ht="15.75" outlineLevel="1">
      <c r="A22" s="170" t="s">
        <v>268</v>
      </c>
      <c r="B22" s="171"/>
      <c r="C22" s="582" t="s">
        <v>268</v>
      </c>
      <c r="D22" s="582"/>
      <c r="E22" s="582"/>
      <c r="F22" s="582"/>
      <c r="G22" s="582"/>
      <c r="H22" s="582"/>
      <c r="I22" s="598"/>
      <c r="J22" s="65">
        <f>SUM(J20:J21)</f>
        <v>354.69</v>
      </c>
    </row>
    <row r="23" spans="3:10" s="23" customFormat="1" ht="21" customHeight="1">
      <c r="C23" s="607" t="s">
        <v>310</v>
      </c>
      <c r="D23" s="607"/>
      <c r="E23" s="607"/>
      <c r="F23" s="607"/>
      <c r="G23" s="607"/>
      <c r="H23" s="607"/>
      <c r="I23" s="608"/>
      <c r="J23" s="65">
        <f>J22</f>
        <v>354.69</v>
      </c>
    </row>
    <row r="26" spans="2:10" ht="12.75">
      <c r="B26" s="41" t="s">
        <v>144</v>
      </c>
      <c r="D26" s="86"/>
      <c r="E26" s="86"/>
      <c r="F26" s="87"/>
      <c r="I26" s="86" t="str">
        <f>'[1]Расчеты (обосн) обл.бюд'!I86</f>
        <v>Е.П.Стрекаловская</v>
      </c>
      <c r="J26" s="86"/>
    </row>
    <row r="27" spans="9:10" ht="12.75">
      <c r="I27" s="609" t="s">
        <v>311</v>
      </c>
      <c r="J27" s="609"/>
    </row>
    <row r="29" spans="2:10" ht="12.75">
      <c r="B29" s="41" t="s">
        <v>312</v>
      </c>
      <c r="D29" s="86"/>
      <c r="E29" s="86"/>
      <c r="F29" s="87"/>
      <c r="I29" s="86" t="str">
        <f>'[1]Расчеты (обосн) обл.бюд'!I89</f>
        <v>Блатова Н.В.</v>
      </c>
      <c r="J29" s="86"/>
    </row>
    <row r="30" spans="9:10" ht="12.75">
      <c r="I30" s="609" t="s">
        <v>311</v>
      </c>
      <c r="J30" s="609"/>
    </row>
    <row r="32" spans="2:10" ht="12.75">
      <c r="B32" s="41" t="s">
        <v>313</v>
      </c>
      <c r="C32" s="86" t="str">
        <f>'[1]Расчеты (обосн) обл.бюд'!C92</f>
        <v>главный бухгалтер</v>
      </c>
      <c r="D32" s="86"/>
      <c r="F32" s="135" t="str">
        <f>'[1]Расчеты (обосн) добр.пожерт'!F132</f>
        <v>67-05-93</v>
      </c>
      <c r="G32" s="86"/>
      <c r="I32" s="86" t="str">
        <f>'[1]Расчеты (обосн) обл.бюд'!I92</f>
        <v>Блатова Н.В.</v>
      </c>
      <c r="J32" s="86"/>
    </row>
    <row r="33" spans="3:10" ht="12.75">
      <c r="C33" s="615" t="s">
        <v>146</v>
      </c>
      <c r="D33" s="615"/>
      <c r="F33" s="616" t="s">
        <v>149</v>
      </c>
      <c r="G33" s="616"/>
      <c r="I33" s="609" t="s">
        <v>311</v>
      </c>
      <c r="J33" s="609"/>
    </row>
    <row r="35" spans="2:3" ht="12.75">
      <c r="B35" s="41" t="s">
        <v>314</v>
      </c>
      <c r="C35" s="136" t="s">
        <v>704</v>
      </c>
    </row>
  </sheetData>
  <sheetProtection/>
  <mergeCells count="31">
    <mergeCell ref="B4:J4"/>
    <mergeCell ref="E6:J6"/>
    <mergeCell ref="D7:J7"/>
    <mergeCell ref="E11:G11"/>
    <mergeCell ref="H11:J11"/>
    <mergeCell ref="E12:G12"/>
    <mergeCell ref="H12:J12"/>
    <mergeCell ref="E13:G13"/>
    <mergeCell ref="H13:J13"/>
    <mergeCell ref="E14:G14"/>
    <mergeCell ref="H14:J14"/>
    <mergeCell ref="A17:J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I30:J30"/>
    <mergeCell ref="C33:D33"/>
    <mergeCell ref="F33:G33"/>
    <mergeCell ref="I33:J33"/>
    <mergeCell ref="D21:E21"/>
    <mergeCell ref="F21:G21"/>
    <mergeCell ref="H21:I21"/>
    <mergeCell ref="C22:I22"/>
    <mergeCell ref="C23:I23"/>
    <mergeCell ref="I27:J27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110" zoomScaleSheetLayoutView="110" zoomScalePageLayoutView="0" workbookViewId="0" topLeftCell="A19">
      <selection activeCell="DF8" sqref="DF8:DR8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286" t="s">
        <v>525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286"/>
      <c r="EQ1" s="286"/>
      <c r="ER1" s="286"/>
      <c r="ES1" s="286"/>
      <c r="ET1" s="286"/>
      <c r="EU1" s="286"/>
      <c r="EV1" s="286"/>
      <c r="EW1" s="286"/>
      <c r="EX1" s="286"/>
      <c r="EY1" s="286"/>
      <c r="EZ1" s="286"/>
      <c r="FA1" s="286"/>
      <c r="FB1" s="286"/>
      <c r="FC1" s="286"/>
      <c r="FD1" s="286"/>
    </row>
    <row r="3" spans="1:161" ht="11.25" customHeight="1">
      <c r="A3" s="293" t="s">
        <v>91</v>
      </c>
      <c r="B3" s="293"/>
      <c r="C3" s="293"/>
      <c r="D3" s="293"/>
      <c r="E3" s="293"/>
      <c r="F3" s="293"/>
      <c r="G3" s="293"/>
      <c r="H3" s="294"/>
      <c r="I3" s="271" t="s">
        <v>0</v>
      </c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2"/>
      <c r="CN3" s="263" t="s">
        <v>92</v>
      </c>
      <c r="CO3" s="293"/>
      <c r="CP3" s="293"/>
      <c r="CQ3" s="293"/>
      <c r="CR3" s="293"/>
      <c r="CS3" s="293"/>
      <c r="CT3" s="293"/>
      <c r="CU3" s="294"/>
      <c r="CV3" s="263" t="s">
        <v>93</v>
      </c>
      <c r="CW3" s="293"/>
      <c r="CX3" s="293"/>
      <c r="CY3" s="293"/>
      <c r="CZ3" s="293"/>
      <c r="DA3" s="293"/>
      <c r="DB3" s="293"/>
      <c r="DC3" s="293"/>
      <c r="DD3" s="293"/>
      <c r="DE3" s="294"/>
      <c r="DF3" s="266" t="s">
        <v>8</v>
      </c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</row>
    <row r="4" spans="1:161" ht="11.25" customHeight="1">
      <c r="A4" s="430"/>
      <c r="B4" s="430"/>
      <c r="C4" s="430"/>
      <c r="D4" s="430"/>
      <c r="E4" s="430"/>
      <c r="F4" s="430"/>
      <c r="G4" s="430"/>
      <c r="H4" s="431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5"/>
      <c r="CN4" s="264"/>
      <c r="CO4" s="430"/>
      <c r="CP4" s="430"/>
      <c r="CQ4" s="430"/>
      <c r="CR4" s="430"/>
      <c r="CS4" s="430"/>
      <c r="CT4" s="430"/>
      <c r="CU4" s="431"/>
      <c r="CV4" s="264"/>
      <c r="CW4" s="430"/>
      <c r="CX4" s="430"/>
      <c r="CY4" s="430"/>
      <c r="CZ4" s="430"/>
      <c r="DA4" s="430"/>
      <c r="DB4" s="430"/>
      <c r="DC4" s="430"/>
      <c r="DD4" s="430"/>
      <c r="DE4" s="431"/>
      <c r="DF4" s="300" t="s">
        <v>2</v>
      </c>
      <c r="DG4" s="301"/>
      <c r="DH4" s="301"/>
      <c r="DI4" s="301"/>
      <c r="DJ4" s="301"/>
      <c r="DK4" s="301"/>
      <c r="DL4" s="290" t="s">
        <v>619</v>
      </c>
      <c r="DM4" s="290"/>
      <c r="DN4" s="290"/>
      <c r="DO4" s="291" t="s">
        <v>3</v>
      </c>
      <c r="DP4" s="291"/>
      <c r="DQ4" s="291"/>
      <c r="DR4" s="292"/>
      <c r="DS4" s="300" t="s">
        <v>2</v>
      </c>
      <c r="DT4" s="301"/>
      <c r="DU4" s="301"/>
      <c r="DV4" s="301"/>
      <c r="DW4" s="301"/>
      <c r="DX4" s="301"/>
      <c r="DY4" s="290" t="s">
        <v>688</v>
      </c>
      <c r="DZ4" s="290"/>
      <c r="EA4" s="290"/>
      <c r="EB4" s="291" t="s">
        <v>3</v>
      </c>
      <c r="EC4" s="291"/>
      <c r="ED4" s="291"/>
      <c r="EE4" s="292"/>
      <c r="EF4" s="300" t="s">
        <v>2</v>
      </c>
      <c r="EG4" s="301"/>
      <c r="EH4" s="301"/>
      <c r="EI4" s="301"/>
      <c r="EJ4" s="301"/>
      <c r="EK4" s="301"/>
      <c r="EL4" s="290" t="s">
        <v>702</v>
      </c>
      <c r="EM4" s="290"/>
      <c r="EN4" s="290"/>
      <c r="EO4" s="291" t="s">
        <v>3</v>
      </c>
      <c r="EP4" s="291"/>
      <c r="EQ4" s="291"/>
      <c r="ER4" s="292"/>
      <c r="ES4" s="263" t="s">
        <v>7</v>
      </c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</row>
    <row r="5" spans="1:161" ht="39" customHeight="1">
      <c r="A5" s="295"/>
      <c r="B5" s="295"/>
      <c r="C5" s="295"/>
      <c r="D5" s="295"/>
      <c r="E5" s="295"/>
      <c r="F5" s="295"/>
      <c r="G5" s="295"/>
      <c r="H5" s="296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9"/>
      <c r="CN5" s="265"/>
      <c r="CO5" s="295"/>
      <c r="CP5" s="295"/>
      <c r="CQ5" s="295"/>
      <c r="CR5" s="295"/>
      <c r="CS5" s="295"/>
      <c r="CT5" s="295"/>
      <c r="CU5" s="296"/>
      <c r="CV5" s="265"/>
      <c r="CW5" s="295"/>
      <c r="CX5" s="295"/>
      <c r="CY5" s="295"/>
      <c r="CZ5" s="295"/>
      <c r="DA5" s="295"/>
      <c r="DB5" s="295"/>
      <c r="DC5" s="295"/>
      <c r="DD5" s="295"/>
      <c r="DE5" s="296"/>
      <c r="DF5" s="297" t="s">
        <v>94</v>
      </c>
      <c r="DG5" s="298"/>
      <c r="DH5" s="298"/>
      <c r="DI5" s="298"/>
      <c r="DJ5" s="298"/>
      <c r="DK5" s="298"/>
      <c r="DL5" s="298"/>
      <c r="DM5" s="298"/>
      <c r="DN5" s="298"/>
      <c r="DO5" s="298"/>
      <c r="DP5" s="298"/>
      <c r="DQ5" s="298"/>
      <c r="DR5" s="299"/>
      <c r="DS5" s="297" t="s">
        <v>95</v>
      </c>
      <c r="DT5" s="298"/>
      <c r="DU5" s="298"/>
      <c r="DV5" s="298"/>
      <c r="DW5" s="298"/>
      <c r="DX5" s="298"/>
      <c r="DY5" s="298"/>
      <c r="DZ5" s="298"/>
      <c r="EA5" s="298"/>
      <c r="EB5" s="298"/>
      <c r="EC5" s="298"/>
      <c r="ED5" s="298"/>
      <c r="EE5" s="299"/>
      <c r="EF5" s="297" t="s">
        <v>96</v>
      </c>
      <c r="EG5" s="298"/>
      <c r="EH5" s="298"/>
      <c r="EI5" s="298"/>
      <c r="EJ5" s="298"/>
      <c r="EK5" s="298"/>
      <c r="EL5" s="298"/>
      <c r="EM5" s="298"/>
      <c r="EN5" s="298"/>
      <c r="EO5" s="298"/>
      <c r="EP5" s="298"/>
      <c r="EQ5" s="298"/>
      <c r="ER5" s="299"/>
      <c r="ES5" s="265"/>
      <c r="ET5" s="295"/>
      <c r="EU5" s="295"/>
      <c r="EV5" s="295"/>
      <c r="EW5" s="295"/>
      <c r="EX5" s="295"/>
      <c r="EY5" s="295"/>
      <c r="EZ5" s="295"/>
      <c r="FA5" s="295"/>
      <c r="FB5" s="295"/>
      <c r="FC5" s="295"/>
      <c r="FD5" s="295"/>
      <c r="FE5" s="295"/>
    </row>
    <row r="6" spans="1:161" ht="12" thickBot="1">
      <c r="A6" s="432" t="s">
        <v>9</v>
      </c>
      <c r="B6" s="432"/>
      <c r="C6" s="432"/>
      <c r="D6" s="432"/>
      <c r="E6" s="432"/>
      <c r="F6" s="432"/>
      <c r="G6" s="432"/>
      <c r="H6" s="433"/>
      <c r="I6" s="432" t="s">
        <v>10</v>
      </c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  <c r="BX6" s="432"/>
      <c r="BY6" s="432"/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3"/>
      <c r="CN6" s="302" t="s">
        <v>11</v>
      </c>
      <c r="CO6" s="303"/>
      <c r="CP6" s="303"/>
      <c r="CQ6" s="303"/>
      <c r="CR6" s="303"/>
      <c r="CS6" s="303"/>
      <c r="CT6" s="303"/>
      <c r="CU6" s="304"/>
      <c r="CV6" s="302" t="s">
        <v>12</v>
      </c>
      <c r="CW6" s="303"/>
      <c r="CX6" s="303"/>
      <c r="CY6" s="303"/>
      <c r="CZ6" s="303"/>
      <c r="DA6" s="303"/>
      <c r="DB6" s="303"/>
      <c r="DC6" s="303"/>
      <c r="DD6" s="303"/>
      <c r="DE6" s="304"/>
      <c r="DF6" s="302" t="s">
        <v>13</v>
      </c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4"/>
      <c r="DS6" s="302" t="s">
        <v>14</v>
      </c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4"/>
      <c r="EF6" s="302" t="s">
        <v>15</v>
      </c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4"/>
      <c r="ES6" s="302" t="s">
        <v>16</v>
      </c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</row>
    <row r="7" spans="1:161" ht="12.75" customHeight="1">
      <c r="A7" s="434">
        <v>1</v>
      </c>
      <c r="B7" s="434"/>
      <c r="C7" s="434"/>
      <c r="D7" s="434"/>
      <c r="E7" s="434"/>
      <c r="F7" s="434"/>
      <c r="G7" s="434"/>
      <c r="H7" s="435"/>
      <c r="I7" s="436" t="s">
        <v>526</v>
      </c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8" t="s">
        <v>97</v>
      </c>
      <c r="CO7" s="439"/>
      <c r="CP7" s="439"/>
      <c r="CQ7" s="439"/>
      <c r="CR7" s="439"/>
      <c r="CS7" s="439"/>
      <c r="CT7" s="439"/>
      <c r="CU7" s="440"/>
      <c r="CV7" s="423" t="s">
        <v>36</v>
      </c>
      <c r="CW7" s="257"/>
      <c r="CX7" s="257"/>
      <c r="CY7" s="257"/>
      <c r="CZ7" s="257"/>
      <c r="DA7" s="257"/>
      <c r="DB7" s="257"/>
      <c r="DC7" s="257"/>
      <c r="DD7" s="257"/>
      <c r="DE7" s="422"/>
      <c r="DF7" s="308">
        <f>DF25</f>
        <v>7558952.7700000005</v>
      </c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421"/>
      <c r="DS7" s="308">
        <f>DS25</f>
        <v>2870727</v>
      </c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421"/>
      <c r="EF7" s="308">
        <f>EF25</f>
        <v>1878516</v>
      </c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421"/>
      <c r="ES7" s="311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3"/>
    </row>
    <row r="8" spans="1:161" ht="90" customHeight="1">
      <c r="A8" s="260" t="s">
        <v>98</v>
      </c>
      <c r="B8" s="260"/>
      <c r="C8" s="260"/>
      <c r="D8" s="260"/>
      <c r="E8" s="260"/>
      <c r="F8" s="260"/>
      <c r="G8" s="260"/>
      <c r="H8" s="411"/>
      <c r="I8" s="428" t="s">
        <v>527</v>
      </c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259" t="s">
        <v>99</v>
      </c>
      <c r="CO8" s="260"/>
      <c r="CP8" s="260"/>
      <c r="CQ8" s="260"/>
      <c r="CR8" s="260"/>
      <c r="CS8" s="260"/>
      <c r="CT8" s="260"/>
      <c r="CU8" s="411"/>
      <c r="CV8" s="412" t="s">
        <v>36</v>
      </c>
      <c r="CW8" s="260"/>
      <c r="CX8" s="260"/>
      <c r="CY8" s="260"/>
      <c r="CZ8" s="260"/>
      <c r="DA8" s="260"/>
      <c r="DB8" s="260"/>
      <c r="DC8" s="260"/>
      <c r="DD8" s="260"/>
      <c r="DE8" s="411"/>
      <c r="DF8" s="319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73"/>
      <c r="DS8" s="319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73"/>
      <c r="EF8" s="319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73"/>
      <c r="ES8" s="319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1"/>
    </row>
    <row r="9" spans="1:161" ht="24" customHeight="1">
      <c r="A9" s="260" t="s">
        <v>100</v>
      </c>
      <c r="B9" s="260"/>
      <c r="C9" s="260"/>
      <c r="D9" s="260"/>
      <c r="E9" s="260"/>
      <c r="F9" s="260"/>
      <c r="G9" s="260"/>
      <c r="H9" s="411"/>
      <c r="I9" s="428" t="s">
        <v>528</v>
      </c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259" t="s">
        <v>101</v>
      </c>
      <c r="CO9" s="260"/>
      <c r="CP9" s="260"/>
      <c r="CQ9" s="260"/>
      <c r="CR9" s="260"/>
      <c r="CS9" s="260"/>
      <c r="CT9" s="260"/>
      <c r="CU9" s="411"/>
      <c r="CV9" s="412" t="s">
        <v>36</v>
      </c>
      <c r="CW9" s="260"/>
      <c r="CX9" s="260"/>
      <c r="CY9" s="260"/>
      <c r="CZ9" s="260"/>
      <c r="DA9" s="260"/>
      <c r="DB9" s="260"/>
      <c r="DC9" s="260"/>
      <c r="DD9" s="260"/>
      <c r="DE9" s="411"/>
      <c r="DF9" s="319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73"/>
      <c r="DS9" s="319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73"/>
      <c r="EF9" s="319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73"/>
      <c r="ES9" s="319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1"/>
    </row>
    <row r="10" spans="1:161" ht="24" customHeight="1">
      <c r="A10" s="260" t="s">
        <v>102</v>
      </c>
      <c r="B10" s="260"/>
      <c r="C10" s="260"/>
      <c r="D10" s="260"/>
      <c r="E10" s="260"/>
      <c r="F10" s="260"/>
      <c r="G10" s="260"/>
      <c r="H10" s="411"/>
      <c r="I10" s="428" t="s">
        <v>529</v>
      </c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429"/>
      <c r="CF10" s="429"/>
      <c r="CG10" s="429"/>
      <c r="CH10" s="429"/>
      <c r="CI10" s="429"/>
      <c r="CJ10" s="429"/>
      <c r="CK10" s="429"/>
      <c r="CL10" s="429"/>
      <c r="CM10" s="429"/>
      <c r="CN10" s="259" t="s">
        <v>104</v>
      </c>
      <c r="CO10" s="260"/>
      <c r="CP10" s="260"/>
      <c r="CQ10" s="260"/>
      <c r="CR10" s="260"/>
      <c r="CS10" s="260"/>
      <c r="CT10" s="260"/>
      <c r="CU10" s="411"/>
      <c r="CV10" s="412" t="s">
        <v>36</v>
      </c>
      <c r="CW10" s="260"/>
      <c r="CX10" s="260"/>
      <c r="CY10" s="260"/>
      <c r="CZ10" s="260"/>
      <c r="DA10" s="260"/>
      <c r="DB10" s="260"/>
      <c r="DC10" s="260"/>
      <c r="DD10" s="260"/>
      <c r="DE10" s="411"/>
      <c r="DF10" s="319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73"/>
      <c r="DS10" s="319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73"/>
      <c r="EF10" s="319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73"/>
      <c r="ES10" s="319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1"/>
    </row>
    <row r="11" spans="1:161" ht="24" customHeight="1">
      <c r="A11" s="260" t="s">
        <v>103</v>
      </c>
      <c r="B11" s="260"/>
      <c r="C11" s="260"/>
      <c r="D11" s="260"/>
      <c r="E11" s="260"/>
      <c r="F11" s="260"/>
      <c r="G11" s="260"/>
      <c r="H11" s="411"/>
      <c r="I11" s="428" t="s">
        <v>530</v>
      </c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  <c r="CL11" s="429"/>
      <c r="CM11" s="429"/>
      <c r="CN11" s="259" t="s">
        <v>105</v>
      </c>
      <c r="CO11" s="260"/>
      <c r="CP11" s="260"/>
      <c r="CQ11" s="260"/>
      <c r="CR11" s="260"/>
      <c r="CS11" s="260"/>
      <c r="CT11" s="260"/>
      <c r="CU11" s="411"/>
      <c r="CV11" s="412" t="s">
        <v>36</v>
      </c>
      <c r="CW11" s="260"/>
      <c r="CX11" s="260"/>
      <c r="CY11" s="260"/>
      <c r="CZ11" s="260"/>
      <c r="DA11" s="260"/>
      <c r="DB11" s="260"/>
      <c r="DC11" s="260"/>
      <c r="DD11" s="260"/>
      <c r="DE11" s="411"/>
      <c r="DF11" s="316">
        <f>DF12+DF15+DF18+DF22</f>
        <v>7558952.7700000005</v>
      </c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73"/>
      <c r="DS11" s="316">
        <f>DS12+DS15+DS18+DS22</f>
        <v>2870727</v>
      </c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73"/>
      <c r="EF11" s="316">
        <f>EF12+EF15+EF18+EF22</f>
        <v>1878516</v>
      </c>
      <c r="EG11" s="320"/>
      <c r="EH11" s="320"/>
      <c r="EI11" s="320"/>
      <c r="EJ11" s="320"/>
      <c r="EK11" s="320"/>
      <c r="EL11" s="320"/>
      <c r="EM11" s="320"/>
      <c r="EN11" s="320"/>
      <c r="EO11" s="320"/>
      <c r="EP11" s="320"/>
      <c r="EQ11" s="320"/>
      <c r="ER11" s="373"/>
      <c r="ES11" s="319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1"/>
    </row>
    <row r="12" spans="1:161" ht="34.5" customHeight="1">
      <c r="A12" s="260" t="s">
        <v>106</v>
      </c>
      <c r="B12" s="260"/>
      <c r="C12" s="260"/>
      <c r="D12" s="260"/>
      <c r="E12" s="260"/>
      <c r="F12" s="260"/>
      <c r="G12" s="260"/>
      <c r="H12" s="411"/>
      <c r="I12" s="425" t="s">
        <v>108</v>
      </c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259" t="s">
        <v>107</v>
      </c>
      <c r="CO12" s="260"/>
      <c r="CP12" s="260"/>
      <c r="CQ12" s="260"/>
      <c r="CR12" s="260"/>
      <c r="CS12" s="260"/>
      <c r="CT12" s="260"/>
      <c r="CU12" s="411"/>
      <c r="CV12" s="412" t="s">
        <v>36</v>
      </c>
      <c r="CW12" s="260"/>
      <c r="CX12" s="260"/>
      <c r="CY12" s="260"/>
      <c r="CZ12" s="260"/>
      <c r="DA12" s="260"/>
      <c r="DB12" s="260"/>
      <c r="DC12" s="260"/>
      <c r="DD12" s="260"/>
      <c r="DE12" s="411"/>
      <c r="DF12" s="316">
        <f>DF13</f>
        <v>2753339</v>
      </c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73"/>
      <c r="DS12" s="316">
        <f>DS13</f>
        <v>2870727</v>
      </c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73"/>
      <c r="EF12" s="316">
        <f>EF13</f>
        <v>1878516</v>
      </c>
      <c r="EG12" s="320"/>
      <c r="EH12" s="320"/>
      <c r="EI12" s="320"/>
      <c r="EJ12" s="320"/>
      <c r="EK12" s="320"/>
      <c r="EL12" s="320"/>
      <c r="EM12" s="320"/>
      <c r="EN12" s="320"/>
      <c r="EO12" s="320"/>
      <c r="EP12" s="320"/>
      <c r="EQ12" s="320"/>
      <c r="ER12" s="373"/>
      <c r="ES12" s="319"/>
      <c r="ET12" s="320"/>
      <c r="EU12" s="320"/>
      <c r="EV12" s="320"/>
      <c r="EW12" s="320"/>
      <c r="EX12" s="320"/>
      <c r="EY12" s="320"/>
      <c r="EZ12" s="320"/>
      <c r="FA12" s="320"/>
      <c r="FB12" s="320"/>
      <c r="FC12" s="320"/>
      <c r="FD12" s="320"/>
      <c r="FE12" s="321"/>
    </row>
    <row r="13" spans="1:161" ht="24" customHeight="1">
      <c r="A13" s="260" t="s">
        <v>109</v>
      </c>
      <c r="B13" s="260"/>
      <c r="C13" s="260"/>
      <c r="D13" s="260"/>
      <c r="E13" s="260"/>
      <c r="F13" s="260"/>
      <c r="G13" s="260"/>
      <c r="H13" s="411"/>
      <c r="I13" s="419" t="s">
        <v>110</v>
      </c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  <c r="BI13" s="420"/>
      <c r="BJ13" s="420"/>
      <c r="BK13" s="420"/>
      <c r="BL13" s="420"/>
      <c r="BM13" s="420"/>
      <c r="BN13" s="420"/>
      <c r="BO13" s="420"/>
      <c r="BP13" s="420"/>
      <c r="BQ13" s="420"/>
      <c r="BR13" s="420"/>
      <c r="BS13" s="420"/>
      <c r="BT13" s="420"/>
      <c r="BU13" s="420"/>
      <c r="BV13" s="420"/>
      <c r="BW13" s="420"/>
      <c r="BX13" s="420"/>
      <c r="BY13" s="420"/>
      <c r="BZ13" s="420"/>
      <c r="CA13" s="420"/>
      <c r="CB13" s="420"/>
      <c r="CC13" s="420"/>
      <c r="CD13" s="420"/>
      <c r="CE13" s="420"/>
      <c r="CF13" s="420"/>
      <c r="CG13" s="420"/>
      <c r="CH13" s="420"/>
      <c r="CI13" s="420"/>
      <c r="CJ13" s="420"/>
      <c r="CK13" s="420"/>
      <c r="CL13" s="420"/>
      <c r="CM13" s="420"/>
      <c r="CN13" s="259" t="s">
        <v>111</v>
      </c>
      <c r="CO13" s="260"/>
      <c r="CP13" s="260"/>
      <c r="CQ13" s="260"/>
      <c r="CR13" s="260"/>
      <c r="CS13" s="260"/>
      <c r="CT13" s="260"/>
      <c r="CU13" s="411"/>
      <c r="CV13" s="412" t="s">
        <v>36</v>
      </c>
      <c r="CW13" s="260"/>
      <c r="CX13" s="260"/>
      <c r="CY13" s="260"/>
      <c r="CZ13" s="260"/>
      <c r="DA13" s="260"/>
      <c r="DB13" s="260"/>
      <c r="DC13" s="260"/>
      <c r="DD13" s="260"/>
      <c r="DE13" s="411"/>
      <c r="DF13" s="316">
        <f>'стр.1_4'!BK85+'стр.1_4'!BK90+'стр.1_4'!BK92+'стр.1_4'!BK93+'стр.1_4'!BK94+'стр.1_4'!BK95+'стр.1_4'!BK100+'стр.1_4'!BK101+'стр.1_4'!BK102+'стр.1_4'!BK98+'стр.1_4'!BK84</f>
        <v>2753339</v>
      </c>
      <c r="DG13" s="320"/>
      <c r="DH13" s="320"/>
      <c r="DI13" s="320"/>
      <c r="DJ13" s="320"/>
      <c r="DK13" s="320"/>
      <c r="DL13" s="320"/>
      <c r="DM13" s="320"/>
      <c r="DN13" s="320"/>
      <c r="DO13" s="320"/>
      <c r="DP13" s="320"/>
      <c r="DQ13" s="320"/>
      <c r="DR13" s="373"/>
      <c r="DS13" s="316">
        <f>'стр.1_4'!BX85+'стр.1_4'!BX90+'стр.1_4'!BX92+'стр.1_4'!BX93+'стр.1_4'!BX94+'стр.1_4'!BX95+'стр.1_4'!BX102</f>
        <v>2870727</v>
      </c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73"/>
      <c r="EF13" s="316">
        <f>'стр.1_4'!CK85+'стр.1_4'!CK90+'стр.1_4'!CK92+'стр.1_4'!CK93+'стр.1_4'!CK94+'стр.1_4'!CK95+'стр.1_4'!CK102</f>
        <v>1878516</v>
      </c>
      <c r="EG13" s="320"/>
      <c r="EH13" s="320"/>
      <c r="EI13" s="320"/>
      <c r="EJ13" s="320"/>
      <c r="EK13" s="320"/>
      <c r="EL13" s="320"/>
      <c r="EM13" s="320"/>
      <c r="EN13" s="320"/>
      <c r="EO13" s="320"/>
      <c r="EP13" s="320"/>
      <c r="EQ13" s="320"/>
      <c r="ER13" s="373"/>
      <c r="ES13" s="319"/>
      <c r="ET13" s="320"/>
      <c r="EU13" s="320"/>
      <c r="EV13" s="320"/>
      <c r="EW13" s="320"/>
      <c r="EX13" s="320"/>
      <c r="EY13" s="320"/>
      <c r="EZ13" s="320"/>
      <c r="FA13" s="320"/>
      <c r="FB13" s="320"/>
      <c r="FC13" s="320"/>
      <c r="FD13" s="320"/>
      <c r="FE13" s="321"/>
    </row>
    <row r="14" spans="1:161" ht="12.75" customHeight="1">
      <c r="A14" s="260" t="s">
        <v>112</v>
      </c>
      <c r="B14" s="260"/>
      <c r="C14" s="260"/>
      <c r="D14" s="260"/>
      <c r="E14" s="260"/>
      <c r="F14" s="260"/>
      <c r="G14" s="260"/>
      <c r="H14" s="411"/>
      <c r="I14" s="419" t="s">
        <v>531</v>
      </c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0"/>
      <c r="CI14" s="420"/>
      <c r="CJ14" s="420"/>
      <c r="CK14" s="420"/>
      <c r="CL14" s="420"/>
      <c r="CM14" s="420"/>
      <c r="CN14" s="259" t="s">
        <v>113</v>
      </c>
      <c r="CO14" s="260"/>
      <c r="CP14" s="260"/>
      <c r="CQ14" s="260"/>
      <c r="CR14" s="260"/>
      <c r="CS14" s="260"/>
      <c r="CT14" s="260"/>
      <c r="CU14" s="411"/>
      <c r="CV14" s="412" t="s">
        <v>36</v>
      </c>
      <c r="CW14" s="260"/>
      <c r="CX14" s="260"/>
      <c r="CY14" s="260"/>
      <c r="CZ14" s="260"/>
      <c r="DA14" s="260"/>
      <c r="DB14" s="260"/>
      <c r="DC14" s="260"/>
      <c r="DD14" s="260"/>
      <c r="DE14" s="411"/>
      <c r="DF14" s="319"/>
      <c r="DG14" s="320"/>
      <c r="DH14" s="320"/>
      <c r="DI14" s="320"/>
      <c r="DJ14" s="320"/>
      <c r="DK14" s="320"/>
      <c r="DL14" s="320"/>
      <c r="DM14" s="320"/>
      <c r="DN14" s="320"/>
      <c r="DO14" s="320"/>
      <c r="DP14" s="320"/>
      <c r="DQ14" s="320"/>
      <c r="DR14" s="373"/>
      <c r="DS14" s="319"/>
      <c r="DT14" s="320"/>
      <c r="DU14" s="320"/>
      <c r="DV14" s="320"/>
      <c r="DW14" s="320"/>
      <c r="DX14" s="320"/>
      <c r="DY14" s="320"/>
      <c r="DZ14" s="320"/>
      <c r="EA14" s="320"/>
      <c r="EB14" s="320"/>
      <c r="EC14" s="320"/>
      <c r="ED14" s="320"/>
      <c r="EE14" s="373"/>
      <c r="EF14" s="319"/>
      <c r="EG14" s="320"/>
      <c r="EH14" s="320"/>
      <c r="EI14" s="320"/>
      <c r="EJ14" s="320"/>
      <c r="EK14" s="320"/>
      <c r="EL14" s="320"/>
      <c r="EM14" s="320"/>
      <c r="EN14" s="320"/>
      <c r="EO14" s="320"/>
      <c r="EP14" s="320"/>
      <c r="EQ14" s="320"/>
      <c r="ER14" s="373"/>
      <c r="ES14" s="319"/>
      <c r="ET14" s="320"/>
      <c r="EU14" s="320"/>
      <c r="EV14" s="320"/>
      <c r="EW14" s="320"/>
      <c r="EX14" s="320"/>
      <c r="EY14" s="320"/>
      <c r="EZ14" s="320"/>
      <c r="FA14" s="320"/>
      <c r="FB14" s="320"/>
      <c r="FC14" s="320"/>
      <c r="FD14" s="320"/>
      <c r="FE14" s="321"/>
    </row>
    <row r="15" spans="1:161" ht="24" customHeight="1">
      <c r="A15" s="260" t="s">
        <v>114</v>
      </c>
      <c r="B15" s="260"/>
      <c r="C15" s="260"/>
      <c r="D15" s="260"/>
      <c r="E15" s="260"/>
      <c r="F15" s="260"/>
      <c r="G15" s="260"/>
      <c r="H15" s="411"/>
      <c r="I15" s="425" t="s">
        <v>115</v>
      </c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259" t="s">
        <v>116</v>
      </c>
      <c r="CO15" s="260"/>
      <c r="CP15" s="260"/>
      <c r="CQ15" s="260"/>
      <c r="CR15" s="260"/>
      <c r="CS15" s="260"/>
      <c r="CT15" s="260"/>
      <c r="CU15" s="411"/>
      <c r="CV15" s="412" t="s">
        <v>36</v>
      </c>
      <c r="CW15" s="260"/>
      <c r="CX15" s="260"/>
      <c r="CY15" s="260"/>
      <c r="CZ15" s="260"/>
      <c r="DA15" s="260"/>
      <c r="DB15" s="260"/>
      <c r="DC15" s="260"/>
      <c r="DD15" s="260"/>
      <c r="DE15" s="411"/>
      <c r="DF15" s="319">
        <f>DF16</f>
        <v>390800</v>
      </c>
      <c r="DG15" s="320"/>
      <c r="DH15" s="320"/>
      <c r="DI15" s="320"/>
      <c r="DJ15" s="320"/>
      <c r="DK15" s="320"/>
      <c r="DL15" s="320"/>
      <c r="DM15" s="320"/>
      <c r="DN15" s="320"/>
      <c r="DO15" s="320"/>
      <c r="DP15" s="320"/>
      <c r="DQ15" s="320"/>
      <c r="DR15" s="373"/>
      <c r="DS15" s="319">
        <f>DS16</f>
        <v>0</v>
      </c>
      <c r="DT15" s="320"/>
      <c r="DU15" s="320"/>
      <c r="DV15" s="320"/>
      <c r="DW15" s="320"/>
      <c r="DX15" s="320"/>
      <c r="DY15" s="320"/>
      <c r="DZ15" s="320"/>
      <c r="EA15" s="320"/>
      <c r="EB15" s="320"/>
      <c r="EC15" s="320"/>
      <c r="ED15" s="320"/>
      <c r="EE15" s="373"/>
      <c r="EF15" s="319">
        <f>EF16</f>
        <v>0</v>
      </c>
      <c r="EG15" s="320"/>
      <c r="EH15" s="320"/>
      <c r="EI15" s="320"/>
      <c r="EJ15" s="320"/>
      <c r="EK15" s="320"/>
      <c r="EL15" s="320"/>
      <c r="EM15" s="320"/>
      <c r="EN15" s="320"/>
      <c r="EO15" s="320"/>
      <c r="EP15" s="320"/>
      <c r="EQ15" s="320"/>
      <c r="ER15" s="373"/>
      <c r="ES15" s="319"/>
      <c r="ET15" s="320"/>
      <c r="EU15" s="320"/>
      <c r="EV15" s="320"/>
      <c r="EW15" s="320"/>
      <c r="EX15" s="320"/>
      <c r="EY15" s="320"/>
      <c r="EZ15" s="320"/>
      <c r="FA15" s="320"/>
      <c r="FB15" s="320"/>
      <c r="FC15" s="320"/>
      <c r="FD15" s="320"/>
      <c r="FE15" s="321"/>
    </row>
    <row r="16" spans="1:161" ht="24" customHeight="1">
      <c r="A16" s="260" t="s">
        <v>117</v>
      </c>
      <c r="B16" s="260"/>
      <c r="C16" s="260"/>
      <c r="D16" s="260"/>
      <c r="E16" s="260"/>
      <c r="F16" s="260"/>
      <c r="G16" s="260"/>
      <c r="H16" s="411"/>
      <c r="I16" s="419" t="s">
        <v>110</v>
      </c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  <c r="BE16" s="420"/>
      <c r="BF16" s="420"/>
      <c r="BG16" s="420"/>
      <c r="BH16" s="420"/>
      <c r="BI16" s="420"/>
      <c r="BJ16" s="420"/>
      <c r="BK16" s="420"/>
      <c r="BL16" s="420"/>
      <c r="BM16" s="420"/>
      <c r="BN16" s="420"/>
      <c r="BO16" s="420"/>
      <c r="BP16" s="420"/>
      <c r="BQ16" s="420"/>
      <c r="BR16" s="420"/>
      <c r="BS16" s="420"/>
      <c r="BT16" s="420"/>
      <c r="BU16" s="420"/>
      <c r="BV16" s="420"/>
      <c r="BW16" s="420"/>
      <c r="BX16" s="420"/>
      <c r="BY16" s="420"/>
      <c r="BZ16" s="420"/>
      <c r="CA16" s="420"/>
      <c r="CB16" s="420"/>
      <c r="CC16" s="420"/>
      <c r="CD16" s="420"/>
      <c r="CE16" s="420"/>
      <c r="CF16" s="420"/>
      <c r="CG16" s="420"/>
      <c r="CH16" s="420"/>
      <c r="CI16" s="420"/>
      <c r="CJ16" s="420"/>
      <c r="CK16" s="420"/>
      <c r="CL16" s="420"/>
      <c r="CM16" s="420"/>
      <c r="CN16" s="259" t="s">
        <v>118</v>
      </c>
      <c r="CO16" s="260"/>
      <c r="CP16" s="260"/>
      <c r="CQ16" s="260"/>
      <c r="CR16" s="260"/>
      <c r="CS16" s="260"/>
      <c r="CT16" s="260"/>
      <c r="CU16" s="411"/>
      <c r="CV16" s="412" t="s">
        <v>36</v>
      </c>
      <c r="CW16" s="260"/>
      <c r="CX16" s="260"/>
      <c r="CY16" s="260"/>
      <c r="CZ16" s="260"/>
      <c r="DA16" s="260"/>
      <c r="DB16" s="260"/>
      <c r="DC16" s="260"/>
      <c r="DD16" s="260"/>
      <c r="DE16" s="411"/>
      <c r="DF16" s="316">
        <f>'стр.1_4'!BK105</f>
        <v>390800</v>
      </c>
      <c r="DG16" s="320"/>
      <c r="DH16" s="320"/>
      <c r="DI16" s="320"/>
      <c r="DJ16" s="320"/>
      <c r="DK16" s="320"/>
      <c r="DL16" s="320"/>
      <c r="DM16" s="320"/>
      <c r="DN16" s="320"/>
      <c r="DO16" s="320"/>
      <c r="DP16" s="320"/>
      <c r="DQ16" s="320"/>
      <c r="DR16" s="373"/>
      <c r="DS16" s="319"/>
      <c r="DT16" s="320"/>
      <c r="DU16" s="320"/>
      <c r="DV16" s="320"/>
      <c r="DW16" s="320"/>
      <c r="DX16" s="320"/>
      <c r="DY16" s="320"/>
      <c r="DZ16" s="320"/>
      <c r="EA16" s="320"/>
      <c r="EB16" s="320"/>
      <c r="EC16" s="320"/>
      <c r="ED16" s="320"/>
      <c r="EE16" s="373"/>
      <c r="EF16" s="319"/>
      <c r="EG16" s="320"/>
      <c r="EH16" s="320"/>
      <c r="EI16" s="320"/>
      <c r="EJ16" s="320"/>
      <c r="EK16" s="320"/>
      <c r="EL16" s="320"/>
      <c r="EM16" s="320"/>
      <c r="EN16" s="320"/>
      <c r="EO16" s="320"/>
      <c r="EP16" s="320"/>
      <c r="EQ16" s="320"/>
      <c r="ER16" s="373"/>
      <c r="ES16" s="319"/>
      <c r="ET16" s="320"/>
      <c r="EU16" s="320"/>
      <c r="EV16" s="320"/>
      <c r="EW16" s="320"/>
      <c r="EX16" s="320"/>
      <c r="EY16" s="320"/>
      <c r="EZ16" s="320"/>
      <c r="FA16" s="320"/>
      <c r="FB16" s="320"/>
      <c r="FC16" s="320"/>
      <c r="FD16" s="320"/>
      <c r="FE16" s="321"/>
    </row>
    <row r="17" spans="1:161" ht="12.75" customHeight="1">
      <c r="A17" s="260" t="s">
        <v>119</v>
      </c>
      <c r="B17" s="260"/>
      <c r="C17" s="260"/>
      <c r="D17" s="260"/>
      <c r="E17" s="260"/>
      <c r="F17" s="260"/>
      <c r="G17" s="260"/>
      <c r="H17" s="411"/>
      <c r="I17" s="419" t="s">
        <v>531</v>
      </c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259" t="s">
        <v>120</v>
      </c>
      <c r="CO17" s="260"/>
      <c r="CP17" s="260"/>
      <c r="CQ17" s="260"/>
      <c r="CR17" s="260"/>
      <c r="CS17" s="260"/>
      <c r="CT17" s="260"/>
      <c r="CU17" s="411"/>
      <c r="CV17" s="412" t="s">
        <v>36</v>
      </c>
      <c r="CW17" s="260"/>
      <c r="CX17" s="260"/>
      <c r="CY17" s="260"/>
      <c r="CZ17" s="260"/>
      <c r="DA17" s="260"/>
      <c r="DB17" s="260"/>
      <c r="DC17" s="260"/>
      <c r="DD17" s="260"/>
      <c r="DE17" s="411"/>
      <c r="DF17" s="319"/>
      <c r="DG17" s="320"/>
      <c r="DH17" s="320"/>
      <c r="DI17" s="320"/>
      <c r="DJ17" s="320"/>
      <c r="DK17" s="320"/>
      <c r="DL17" s="320"/>
      <c r="DM17" s="320"/>
      <c r="DN17" s="320"/>
      <c r="DO17" s="320"/>
      <c r="DP17" s="320"/>
      <c r="DQ17" s="320"/>
      <c r="DR17" s="373"/>
      <c r="DS17" s="319"/>
      <c r="DT17" s="320"/>
      <c r="DU17" s="320"/>
      <c r="DV17" s="320"/>
      <c r="DW17" s="320"/>
      <c r="DX17" s="320"/>
      <c r="DY17" s="320"/>
      <c r="DZ17" s="320"/>
      <c r="EA17" s="320"/>
      <c r="EB17" s="320"/>
      <c r="EC17" s="320"/>
      <c r="ED17" s="320"/>
      <c r="EE17" s="373"/>
      <c r="EF17" s="319"/>
      <c r="EG17" s="320"/>
      <c r="EH17" s="320"/>
      <c r="EI17" s="320"/>
      <c r="EJ17" s="320"/>
      <c r="EK17" s="320"/>
      <c r="EL17" s="320"/>
      <c r="EM17" s="320"/>
      <c r="EN17" s="320"/>
      <c r="EO17" s="320"/>
      <c r="EP17" s="320"/>
      <c r="EQ17" s="320"/>
      <c r="ER17" s="373"/>
      <c r="ES17" s="319"/>
      <c r="ET17" s="320"/>
      <c r="EU17" s="320"/>
      <c r="EV17" s="320"/>
      <c r="EW17" s="320"/>
      <c r="EX17" s="320"/>
      <c r="EY17" s="320"/>
      <c r="EZ17" s="320"/>
      <c r="FA17" s="320"/>
      <c r="FB17" s="320"/>
      <c r="FC17" s="320"/>
      <c r="FD17" s="320"/>
      <c r="FE17" s="321"/>
    </row>
    <row r="18" spans="1:161" ht="12.75" customHeight="1">
      <c r="A18" s="260" t="s">
        <v>121</v>
      </c>
      <c r="B18" s="260"/>
      <c r="C18" s="260"/>
      <c r="D18" s="260"/>
      <c r="E18" s="260"/>
      <c r="F18" s="260"/>
      <c r="G18" s="260"/>
      <c r="H18" s="411"/>
      <c r="I18" s="425" t="s">
        <v>532</v>
      </c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259" t="s">
        <v>122</v>
      </c>
      <c r="CO18" s="260"/>
      <c r="CP18" s="260"/>
      <c r="CQ18" s="260"/>
      <c r="CR18" s="260"/>
      <c r="CS18" s="260"/>
      <c r="CT18" s="260"/>
      <c r="CU18" s="411"/>
      <c r="CV18" s="412" t="s">
        <v>36</v>
      </c>
      <c r="CW18" s="260"/>
      <c r="CX18" s="260"/>
      <c r="CY18" s="260"/>
      <c r="CZ18" s="260"/>
      <c r="DA18" s="260"/>
      <c r="DB18" s="260"/>
      <c r="DC18" s="260"/>
      <c r="DD18" s="260"/>
      <c r="DE18" s="411"/>
      <c r="DF18" s="319"/>
      <c r="DG18" s="320"/>
      <c r="DH18" s="320"/>
      <c r="DI18" s="320"/>
      <c r="DJ18" s="320"/>
      <c r="DK18" s="320"/>
      <c r="DL18" s="320"/>
      <c r="DM18" s="320"/>
      <c r="DN18" s="320"/>
      <c r="DO18" s="320"/>
      <c r="DP18" s="320"/>
      <c r="DQ18" s="320"/>
      <c r="DR18" s="373"/>
      <c r="DS18" s="319"/>
      <c r="DT18" s="320"/>
      <c r="DU18" s="320"/>
      <c r="DV18" s="320"/>
      <c r="DW18" s="320"/>
      <c r="DX18" s="320"/>
      <c r="DY18" s="320"/>
      <c r="DZ18" s="320"/>
      <c r="EA18" s="320"/>
      <c r="EB18" s="320"/>
      <c r="EC18" s="320"/>
      <c r="ED18" s="320"/>
      <c r="EE18" s="373"/>
      <c r="EF18" s="319"/>
      <c r="EG18" s="320"/>
      <c r="EH18" s="320"/>
      <c r="EI18" s="320"/>
      <c r="EJ18" s="320"/>
      <c r="EK18" s="320"/>
      <c r="EL18" s="320"/>
      <c r="EM18" s="320"/>
      <c r="EN18" s="320"/>
      <c r="EO18" s="320"/>
      <c r="EP18" s="320"/>
      <c r="EQ18" s="320"/>
      <c r="ER18" s="373"/>
      <c r="ES18" s="319"/>
      <c r="ET18" s="320"/>
      <c r="EU18" s="320"/>
      <c r="EV18" s="320"/>
      <c r="EW18" s="320"/>
      <c r="EX18" s="320"/>
      <c r="EY18" s="320"/>
      <c r="EZ18" s="320"/>
      <c r="FA18" s="320"/>
      <c r="FB18" s="320"/>
      <c r="FC18" s="320"/>
      <c r="FD18" s="320"/>
      <c r="FE18" s="321"/>
    </row>
    <row r="19" spans="1:161" ht="11.25">
      <c r="A19" s="260" t="s">
        <v>123</v>
      </c>
      <c r="B19" s="260"/>
      <c r="C19" s="260"/>
      <c r="D19" s="260"/>
      <c r="E19" s="260"/>
      <c r="F19" s="260"/>
      <c r="G19" s="260"/>
      <c r="H19" s="411"/>
      <c r="I19" s="425" t="s">
        <v>124</v>
      </c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259" t="s">
        <v>125</v>
      </c>
      <c r="CO19" s="260"/>
      <c r="CP19" s="260"/>
      <c r="CQ19" s="260"/>
      <c r="CR19" s="260"/>
      <c r="CS19" s="260"/>
      <c r="CT19" s="260"/>
      <c r="CU19" s="411"/>
      <c r="CV19" s="412" t="s">
        <v>36</v>
      </c>
      <c r="CW19" s="260"/>
      <c r="CX19" s="260"/>
      <c r="CY19" s="260"/>
      <c r="CZ19" s="260"/>
      <c r="DA19" s="260"/>
      <c r="DB19" s="260"/>
      <c r="DC19" s="260"/>
      <c r="DD19" s="260"/>
      <c r="DE19" s="411"/>
      <c r="DF19" s="319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73"/>
      <c r="DS19" s="319"/>
      <c r="DT19" s="320"/>
      <c r="DU19" s="320"/>
      <c r="DV19" s="320"/>
      <c r="DW19" s="320"/>
      <c r="DX19" s="320"/>
      <c r="DY19" s="320"/>
      <c r="DZ19" s="320"/>
      <c r="EA19" s="320"/>
      <c r="EB19" s="320"/>
      <c r="EC19" s="320"/>
      <c r="ED19" s="320"/>
      <c r="EE19" s="373"/>
      <c r="EF19" s="319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0"/>
      <c r="ER19" s="373"/>
      <c r="ES19" s="319"/>
      <c r="ET19" s="320"/>
      <c r="EU19" s="320"/>
      <c r="EV19" s="320"/>
      <c r="EW19" s="320"/>
      <c r="EX19" s="320"/>
      <c r="EY19" s="320"/>
      <c r="EZ19" s="320"/>
      <c r="FA19" s="320"/>
      <c r="FB19" s="320"/>
      <c r="FC19" s="320"/>
      <c r="FD19" s="320"/>
      <c r="FE19" s="321"/>
    </row>
    <row r="20" spans="1:161" ht="24" customHeight="1">
      <c r="A20" s="260" t="s">
        <v>126</v>
      </c>
      <c r="B20" s="260"/>
      <c r="C20" s="260"/>
      <c r="D20" s="260"/>
      <c r="E20" s="260"/>
      <c r="F20" s="260"/>
      <c r="G20" s="260"/>
      <c r="H20" s="411"/>
      <c r="I20" s="419" t="s">
        <v>110</v>
      </c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0"/>
      <c r="CM20" s="420"/>
      <c r="CN20" s="259" t="s">
        <v>127</v>
      </c>
      <c r="CO20" s="260"/>
      <c r="CP20" s="260"/>
      <c r="CQ20" s="260"/>
      <c r="CR20" s="260"/>
      <c r="CS20" s="260"/>
      <c r="CT20" s="260"/>
      <c r="CU20" s="411"/>
      <c r="CV20" s="412" t="s">
        <v>36</v>
      </c>
      <c r="CW20" s="260"/>
      <c r="CX20" s="260"/>
      <c r="CY20" s="260"/>
      <c r="CZ20" s="260"/>
      <c r="DA20" s="260"/>
      <c r="DB20" s="260"/>
      <c r="DC20" s="260"/>
      <c r="DD20" s="260"/>
      <c r="DE20" s="411"/>
      <c r="DF20" s="319"/>
      <c r="DG20" s="320"/>
      <c r="DH20" s="320"/>
      <c r="DI20" s="320"/>
      <c r="DJ20" s="320"/>
      <c r="DK20" s="320"/>
      <c r="DL20" s="320"/>
      <c r="DM20" s="320"/>
      <c r="DN20" s="320"/>
      <c r="DO20" s="320"/>
      <c r="DP20" s="320"/>
      <c r="DQ20" s="320"/>
      <c r="DR20" s="373"/>
      <c r="DS20" s="319"/>
      <c r="DT20" s="320"/>
      <c r="DU20" s="320"/>
      <c r="DV20" s="320"/>
      <c r="DW20" s="320"/>
      <c r="DX20" s="320"/>
      <c r="DY20" s="320"/>
      <c r="DZ20" s="320"/>
      <c r="EA20" s="320"/>
      <c r="EB20" s="320"/>
      <c r="EC20" s="320"/>
      <c r="ED20" s="320"/>
      <c r="EE20" s="373"/>
      <c r="EF20" s="319"/>
      <c r="EG20" s="320"/>
      <c r="EH20" s="320"/>
      <c r="EI20" s="320"/>
      <c r="EJ20" s="320"/>
      <c r="EK20" s="320"/>
      <c r="EL20" s="320"/>
      <c r="EM20" s="320"/>
      <c r="EN20" s="320"/>
      <c r="EO20" s="320"/>
      <c r="EP20" s="320"/>
      <c r="EQ20" s="320"/>
      <c r="ER20" s="373"/>
      <c r="ES20" s="319"/>
      <c r="ET20" s="320"/>
      <c r="EU20" s="320"/>
      <c r="EV20" s="320"/>
      <c r="EW20" s="320"/>
      <c r="EX20" s="320"/>
      <c r="EY20" s="320"/>
      <c r="EZ20" s="320"/>
      <c r="FA20" s="320"/>
      <c r="FB20" s="320"/>
      <c r="FC20" s="320"/>
      <c r="FD20" s="320"/>
      <c r="FE20" s="321"/>
    </row>
    <row r="21" spans="1:161" ht="12.75" customHeight="1">
      <c r="A21" s="260" t="s">
        <v>128</v>
      </c>
      <c r="B21" s="260"/>
      <c r="C21" s="260"/>
      <c r="D21" s="260"/>
      <c r="E21" s="260"/>
      <c r="F21" s="260"/>
      <c r="G21" s="260"/>
      <c r="H21" s="411"/>
      <c r="I21" s="419" t="s">
        <v>531</v>
      </c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0"/>
      <c r="CN21" s="259" t="s">
        <v>129</v>
      </c>
      <c r="CO21" s="260"/>
      <c r="CP21" s="260"/>
      <c r="CQ21" s="260"/>
      <c r="CR21" s="260"/>
      <c r="CS21" s="260"/>
      <c r="CT21" s="260"/>
      <c r="CU21" s="411"/>
      <c r="CV21" s="412" t="s">
        <v>36</v>
      </c>
      <c r="CW21" s="260"/>
      <c r="CX21" s="260"/>
      <c r="CY21" s="260"/>
      <c r="CZ21" s="260"/>
      <c r="DA21" s="260"/>
      <c r="DB21" s="260"/>
      <c r="DC21" s="260"/>
      <c r="DD21" s="260"/>
      <c r="DE21" s="411"/>
      <c r="DF21" s="319"/>
      <c r="DG21" s="320"/>
      <c r="DH21" s="320"/>
      <c r="DI21" s="320"/>
      <c r="DJ21" s="320"/>
      <c r="DK21" s="320"/>
      <c r="DL21" s="320"/>
      <c r="DM21" s="320"/>
      <c r="DN21" s="320"/>
      <c r="DO21" s="320"/>
      <c r="DP21" s="320"/>
      <c r="DQ21" s="320"/>
      <c r="DR21" s="373"/>
      <c r="DS21" s="319"/>
      <c r="DT21" s="320"/>
      <c r="DU21" s="320"/>
      <c r="DV21" s="320"/>
      <c r="DW21" s="320"/>
      <c r="DX21" s="320"/>
      <c r="DY21" s="320"/>
      <c r="DZ21" s="320"/>
      <c r="EA21" s="320"/>
      <c r="EB21" s="320"/>
      <c r="EC21" s="320"/>
      <c r="ED21" s="320"/>
      <c r="EE21" s="373"/>
      <c r="EF21" s="319"/>
      <c r="EG21" s="320"/>
      <c r="EH21" s="320"/>
      <c r="EI21" s="320"/>
      <c r="EJ21" s="320"/>
      <c r="EK21" s="320"/>
      <c r="EL21" s="320"/>
      <c r="EM21" s="320"/>
      <c r="EN21" s="320"/>
      <c r="EO21" s="320"/>
      <c r="EP21" s="320"/>
      <c r="EQ21" s="320"/>
      <c r="ER21" s="373"/>
      <c r="ES21" s="319"/>
      <c r="ET21" s="320"/>
      <c r="EU21" s="320"/>
      <c r="EV21" s="320"/>
      <c r="EW21" s="320"/>
      <c r="EX21" s="320"/>
      <c r="EY21" s="320"/>
      <c r="EZ21" s="320"/>
      <c r="FA21" s="320"/>
      <c r="FB21" s="320"/>
      <c r="FC21" s="320"/>
      <c r="FD21" s="320"/>
      <c r="FE21" s="321"/>
    </row>
    <row r="22" spans="1:161" ht="12" thickBot="1">
      <c r="A22" s="260" t="s">
        <v>130</v>
      </c>
      <c r="B22" s="260"/>
      <c r="C22" s="260"/>
      <c r="D22" s="260"/>
      <c r="E22" s="260"/>
      <c r="F22" s="260"/>
      <c r="G22" s="260"/>
      <c r="H22" s="411"/>
      <c r="I22" s="425" t="s">
        <v>131</v>
      </c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283" t="s">
        <v>132</v>
      </c>
      <c r="CO22" s="284"/>
      <c r="CP22" s="284"/>
      <c r="CQ22" s="284"/>
      <c r="CR22" s="284"/>
      <c r="CS22" s="284"/>
      <c r="CT22" s="284"/>
      <c r="CU22" s="426"/>
      <c r="CV22" s="427" t="s">
        <v>36</v>
      </c>
      <c r="CW22" s="284"/>
      <c r="CX22" s="284"/>
      <c r="CY22" s="284"/>
      <c r="CZ22" s="284"/>
      <c r="DA22" s="284"/>
      <c r="DB22" s="284"/>
      <c r="DC22" s="284"/>
      <c r="DD22" s="284"/>
      <c r="DE22" s="426"/>
      <c r="DF22" s="424">
        <f>DF23</f>
        <v>4414813.7700000005</v>
      </c>
      <c r="DG22" s="378"/>
      <c r="DH22" s="378"/>
      <c r="DI22" s="378"/>
      <c r="DJ22" s="378"/>
      <c r="DK22" s="378"/>
      <c r="DL22" s="378"/>
      <c r="DM22" s="378"/>
      <c r="DN22" s="378"/>
      <c r="DO22" s="378"/>
      <c r="DP22" s="378"/>
      <c r="DQ22" s="378"/>
      <c r="DR22" s="379"/>
      <c r="DS22" s="424">
        <f>DS23</f>
        <v>0</v>
      </c>
      <c r="DT22" s="378"/>
      <c r="DU22" s="378"/>
      <c r="DV22" s="378"/>
      <c r="DW22" s="378"/>
      <c r="DX22" s="378"/>
      <c r="DY22" s="378"/>
      <c r="DZ22" s="378"/>
      <c r="EA22" s="378"/>
      <c r="EB22" s="378"/>
      <c r="EC22" s="378"/>
      <c r="ED22" s="378"/>
      <c r="EE22" s="379"/>
      <c r="EF22" s="424">
        <f>EF23</f>
        <v>0</v>
      </c>
      <c r="EG22" s="378"/>
      <c r="EH22" s="378"/>
      <c r="EI22" s="378"/>
      <c r="EJ22" s="378"/>
      <c r="EK22" s="378"/>
      <c r="EL22" s="378"/>
      <c r="EM22" s="378"/>
      <c r="EN22" s="378"/>
      <c r="EO22" s="378"/>
      <c r="EP22" s="378"/>
      <c r="EQ22" s="378"/>
      <c r="ER22" s="379"/>
      <c r="ES22" s="377"/>
      <c r="ET22" s="378"/>
      <c r="EU22" s="378"/>
      <c r="EV22" s="378"/>
      <c r="EW22" s="378"/>
      <c r="EX22" s="378"/>
      <c r="EY22" s="378"/>
      <c r="EZ22" s="378"/>
      <c r="FA22" s="378"/>
      <c r="FB22" s="378"/>
      <c r="FC22" s="378"/>
      <c r="FD22" s="378"/>
      <c r="FE22" s="380"/>
    </row>
    <row r="23" spans="1:161" ht="24" customHeight="1">
      <c r="A23" s="260" t="s">
        <v>133</v>
      </c>
      <c r="B23" s="260"/>
      <c r="C23" s="260"/>
      <c r="D23" s="260"/>
      <c r="E23" s="260"/>
      <c r="F23" s="260"/>
      <c r="G23" s="260"/>
      <c r="H23" s="411"/>
      <c r="I23" s="419" t="s">
        <v>110</v>
      </c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/>
      <c r="CG23" s="420"/>
      <c r="CH23" s="420"/>
      <c r="CI23" s="420"/>
      <c r="CJ23" s="420"/>
      <c r="CK23" s="420"/>
      <c r="CL23" s="420"/>
      <c r="CM23" s="420"/>
      <c r="CN23" s="256" t="s">
        <v>134</v>
      </c>
      <c r="CO23" s="257"/>
      <c r="CP23" s="257"/>
      <c r="CQ23" s="257"/>
      <c r="CR23" s="257"/>
      <c r="CS23" s="257"/>
      <c r="CT23" s="257"/>
      <c r="CU23" s="422"/>
      <c r="CV23" s="423" t="s">
        <v>36</v>
      </c>
      <c r="CW23" s="257"/>
      <c r="CX23" s="257"/>
      <c r="CY23" s="257"/>
      <c r="CZ23" s="257"/>
      <c r="DA23" s="257"/>
      <c r="DB23" s="257"/>
      <c r="DC23" s="257"/>
      <c r="DD23" s="257"/>
      <c r="DE23" s="422"/>
      <c r="DF23" s="308">
        <f>'стр.1_4'!BK117+'стр.1_4'!BK118+'стр.1_4'!BK119+'стр.1_4'!BK122+'стр.1_4'!BK126+'стр.1_4'!BK127+'стр.1_4'!BK134+'стр.1_4'!BK141+'стр.1_4'!BK143+'стр.1_4'!BK145+'стр.1_4'!BK116+'стр.1_4'!BK124+'стр.1_4'!BK114+'стр.1_4'!BK115</f>
        <v>4414813.7700000005</v>
      </c>
      <c r="DG23" s="312"/>
      <c r="DH23" s="312"/>
      <c r="DI23" s="312"/>
      <c r="DJ23" s="312"/>
      <c r="DK23" s="312"/>
      <c r="DL23" s="312"/>
      <c r="DM23" s="312"/>
      <c r="DN23" s="312"/>
      <c r="DO23" s="312"/>
      <c r="DP23" s="312"/>
      <c r="DQ23" s="312"/>
      <c r="DR23" s="421"/>
      <c r="DS23" s="311"/>
      <c r="DT23" s="312"/>
      <c r="DU23" s="312"/>
      <c r="DV23" s="312"/>
      <c r="DW23" s="312"/>
      <c r="DX23" s="312"/>
      <c r="DY23" s="312"/>
      <c r="DZ23" s="312"/>
      <c r="EA23" s="312"/>
      <c r="EB23" s="312"/>
      <c r="EC23" s="312"/>
      <c r="ED23" s="312"/>
      <c r="EE23" s="421"/>
      <c r="EF23" s="311"/>
      <c r="EG23" s="312"/>
      <c r="EH23" s="312"/>
      <c r="EI23" s="312"/>
      <c r="EJ23" s="312"/>
      <c r="EK23" s="312"/>
      <c r="EL23" s="312"/>
      <c r="EM23" s="312"/>
      <c r="EN23" s="312"/>
      <c r="EO23" s="312"/>
      <c r="EP23" s="312"/>
      <c r="EQ23" s="312"/>
      <c r="ER23" s="421"/>
      <c r="ES23" s="311"/>
      <c r="ET23" s="312"/>
      <c r="EU23" s="312"/>
      <c r="EV23" s="312"/>
      <c r="EW23" s="312"/>
      <c r="EX23" s="312"/>
      <c r="EY23" s="312"/>
      <c r="EZ23" s="312"/>
      <c r="FA23" s="312"/>
      <c r="FB23" s="312"/>
      <c r="FC23" s="312"/>
      <c r="FD23" s="312"/>
      <c r="FE23" s="313"/>
    </row>
    <row r="24" spans="1:161" ht="11.25">
      <c r="A24" s="260" t="s">
        <v>135</v>
      </c>
      <c r="B24" s="260"/>
      <c r="C24" s="260"/>
      <c r="D24" s="260"/>
      <c r="E24" s="260"/>
      <c r="F24" s="260"/>
      <c r="G24" s="260"/>
      <c r="H24" s="411"/>
      <c r="I24" s="419" t="s">
        <v>136</v>
      </c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420"/>
      <c r="CK24" s="420"/>
      <c r="CL24" s="420"/>
      <c r="CM24" s="420"/>
      <c r="CN24" s="259" t="s">
        <v>137</v>
      </c>
      <c r="CO24" s="260"/>
      <c r="CP24" s="260"/>
      <c r="CQ24" s="260"/>
      <c r="CR24" s="260"/>
      <c r="CS24" s="260"/>
      <c r="CT24" s="260"/>
      <c r="CU24" s="411"/>
      <c r="CV24" s="412" t="s">
        <v>36</v>
      </c>
      <c r="CW24" s="260"/>
      <c r="CX24" s="260"/>
      <c r="CY24" s="260"/>
      <c r="CZ24" s="260"/>
      <c r="DA24" s="260"/>
      <c r="DB24" s="260"/>
      <c r="DC24" s="260"/>
      <c r="DD24" s="260"/>
      <c r="DE24" s="411"/>
      <c r="DF24" s="319"/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0"/>
      <c r="DR24" s="373"/>
      <c r="DS24" s="319"/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0"/>
      <c r="EE24" s="373"/>
      <c r="EF24" s="319"/>
      <c r="EG24" s="320"/>
      <c r="EH24" s="320"/>
      <c r="EI24" s="320"/>
      <c r="EJ24" s="320"/>
      <c r="EK24" s="320"/>
      <c r="EL24" s="320"/>
      <c r="EM24" s="320"/>
      <c r="EN24" s="320"/>
      <c r="EO24" s="320"/>
      <c r="EP24" s="320"/>
      <c r="EQ24" s="320"/>
      <c r="ER24" s="373"/>
      <c r="ES24" s="319"/>
      <c r="ET24" s="320"/>
      <c r="EU24" s="320"/>
      <c r="EV24" s="320"/>
      <c r="EW24" s="320"/>
      <c r="EX24" s="320"/>
      <c r="EY24" s="320"/>
      <c r="EZ24" s="320"/>
      <c r="FA24" s="320"/>
      <c r="FB24" s="320"/>
      <c r="FC24" s="320"/>
      <c r="FD24" s="320"/>
      <c r="FE24" s="321"/>
    </row>
    <row r="25" spans="1:161" ht="24" customHeight="1">
      <c r="A25" s="260" t="s">
        <v>10</v>
      </c>
      <c r="B25" s="260"/>
      <c r="C25" s="260"/>
      <c r="D25" s="260"/>
      <c r="E25" s="260"/>
      <c r="F25" s="260"/>
      <c r="G25" s="260"/>
      <c r="H25" s="411"/>
      <c r="I25" s="410" t="s">
        <v>533</v>
      </c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24"/>
      <c r="CE25" s="324"/>
      <c r="CF25" s="324"/>
      <c r="CG25" s="324"/>
      <c r="CH25" s="324"/>
      <c r="CI25" s="324"/>
      <c r="CJ25" s="324"/>
      <c r="CK25" s="324"/>
      <c r="CL25" s="324"/>
      <c r="CM25" s="324"/>
      <c r="CN25" s="259" t="s">
        <v>138</v>
      </c>
      <c r="CO25" s="260"/>
      <c r="CP25" s="260"/>
      <c r="CQ25" s="260"/>
      <c r="CR25" s="260"/>
      <c r="CS25" s="260"/>
      <c r="CT25" s="260"/>
      <c r="CU25" s="411"/>
      <c r="CV25" s="412" t="s">
        <v>36</v>
      </c>
      <c r="CW25" s="260"/>
      <c r="CX25" s="260"/>
      <c r="CY25" s="260"/>
      <c r="CZ25" s="260"/>
      <c r="DA25" s="260"/>
      <c r="DB25" s="260"/>
      <c r="DC25" s="260"/>
      <c r="DD25" s="260"/>
      <c r="DE25" s="411"/>
      <c r="DF25" s="316">
        <f>DF26</f>
        <v>7558952.7700000005</v>
      </c>
      <c r="DG25" s="320"/>
      <c r="DH25" s="320"/>
      <c r="DI25" s="320"/>
      <c r="DJ25" s="320"/>
      <c r="DK25" s="320"/>
      <c r="DL25" s="320"/>
      <c r="DM25" s="320"/>
      <c r="DN25" s="320"/>
      <c r="DO25" s="320"/>
      <c r="DP25" s="320"/>
      <c r="DQ25" s="320"/>
      <c r="DR25" s="373"/>
      <c r="DS25" s="316">
        <f>DS26</f>
        <v>2870727</v>
      </c>
      <c r="DT25" s="320"/>
      <c r="DU25" s="320"/>
      <c r="DV25" s="320"/>
      <c r="DW25" s="320"/>
      <c r="DX25" s="320"/>
      <c r="DY25" s="320"/>
      <c r="DZ25" s="320"/>
      <c r="EA25" s="320"/>
      <c r="EB25" s="320"/>
      <c r="EC25" s="320"/>
      <c r="ED25" s="320"/>
      <c r="EE25" s="373"/>
      <c r="EF25" s="316">
        <f>EF26</f>
        <v>1878516</v>
      </c>
      <c r="EG25" s="320"/>
      <c r="EH25" s="320"/>
      <c r="EI25" s="320"/>
      <c r="EJ25" s="320"/>
      <c r="EK25" s="320"/>
      <c r="EL25" s="320"/>
      <c r="EM25" s="320"/>
      <c r="EN25" s="320"/>
      <c r="EO25" s="320"/>
      <c r="EP25" s="320"/>
      <c r="EQ25" s="320"/>
      <c r="ER25" s="373"/>
      <c r="ES25" s="319"/>
      <c r="ET25" s="320"/>
      <c r="EU25" s="320"/>
      <c r="EV25" s="320"/>
      <c r="EW25" s="320"/>
      <c r="EX25" s="320"/>
      <c r="EY25" s="320"/>
      <c r="EZ25" s="320"/>
      <c r="FA25" s="320"/>
      <c r="FB25" s="320"/>
      <c r="FC25" s="320"/>
      <c r="FD25" s="320"/>
      <c r="FE25" s="321"/>
    </row>
    <row r="26" spans="1:161" ht="11.25">
      <c r="A26" s="395"/>
      <c r="B26" s="395"/>
      <c r="C26" s="395"/>
      <c r="D26" s="395"/>
      <c r="E26" s="395"/>
      <c r="F26" s="395"/>
      <c r="G26" s="395"/>
      <c r="H26" s="396"/>
      <c r="I26" s="416" t="s">
        <v>139</v>
      </c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7"/>
      <c r="AP26" s="417"/>
      <c r="AQ26" s="417"/>
      <c r="AR26" s="417"/>
      <c r="AS26" s="417"/>
      <c r="AT26" s="417"/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417"/>
      <c r="BG26" s="417"/>
      <c r="BH26" s="417"/>
      <c r="BI26" s="417"/>
      <c r="BJ26" s="417"/>
      <c r="BK26" s="417"/>
      <c r="BL26" s="417"/>
      <c r="BM26" s="417"/>
      <c r="BN26" s="417"/>
      <c r="BO26" s="417"/>
      <c r="BP26" s="417"/>
      <c r="BQ26" s="417"/>
      <c r="BR26" s="417"/>
      <c r="BS26" s="417"/>
      <c r="BT26" s="417"/>
      <c r="BU26" s="417"/>
      <c r="BV26" s="417"/>
      <c r="BW26" s="417"/>
      <c r="BX26" s="417"/>
      <c r="BY26" s="417"/>
      <c r="BZ26" s="417"/>
      <c r="CA26" s="417"/>
      <c r="CB26" s="417"/>
      <c r="CC26" s="417"/>
      <c r="CD26" s="417"/>
      <c r="CE26" s="417"/>
      <c r="CF26" s="417"/>
      <c r="CG26" s="417"/>
      <c r="CH26" s="417"/>
      <c r="CI26" s="417"/>
      <c r="CJ26" s="417"/>
      <c r="CK26" s="417"/>
      <c r="CL26" s="417"/>
      <c r="CM26" s="418"/>
      <c r="CN26" s="394" t="s">
        <v>140</v>
      </c>
      <c r="CO26" s="395"/>
      <c r="CP26" s="395"/>
      <c r="CQ26" s="395"/>
      <c r="CR26" s="395"/>
      <c r="CS26" s="395"/>
      <c r="CT26" s="395"/>
      <c r="CU26" s="396"/>
      <c r="CV26" s="400"/>
      <c r="CW26" s="395"/>
      <c r="CX26" s="395"/>
      <c r="CY26" s="395"/>
      <c r="CZ26" s="395"/>
      <c r="DA26" s="395"/>
      <c r="DB26" s="395"/>
      <c r="DC26" s="395"/>
      <c r="DD26" s="395"/>
      <c r="DE26" s="396"/>
      <c r="DF26" s="404">
        <f>DF11</f>
        <v>7558952.7700000005</v>
      </c>
      <c r="DG26" s="389"/>
      <c r="DH26" s="389"/>
      <c r="DI26" s="389"/>
      <c r="DJ26" s="389"/>
      <c r="DK26" s="389"/>
      <c r="DL26" s="389"/>
      <c r="DM26" s="389"/>
      <c r="DN26" s="389"/>
      <c r="DO26" s="389"/>
      <c r="DP26" s="389"/>
      <c r="DQ26" s="389"/>
      <c r="DR26" s="405"/>
      <c r="DS26" s="404">
        <f>DS11</f>
        <v>2870727</v>
      </c>
      <c r="DT26" s="389"/>
      <c r="DU26" s="389"/>
      <c r="DV26" s="389"/>
      <c r="DW26" s="389"/>
      <c r="DX26" s="389"/>
      <c r="DY26" s="389"/>
      <c r="DZ26" s="389"/>
      <c r="EA26" s="389"/>
      <c r="EB26" s="389"/>
      <c r="EC26" s="389"/>
      <c r="ED26" s="389"/>
      <c r="EE26" s="405"/>
      <c r="EF26" s="404">
        <f>EF11</f>
        <v>1878516</v>
      </c>
      <c r="EG26" s="389"/>
      <c r="EH26" s="389"/>
      <c r="EI26" s="389"/>
      <c r="EJ26" s="389"/>
      <c r="EK26" s="389"/>
      <c r="EL26" s="389"/>
      <c r="EM26" s="389"/>
      <c r="EN26" s="389"/>
      <c r="EO26" s="389"/>
      <c r="EP26" s="389"/>
      <c r="EQ26" s="389"/>
      <c r="ER26" s="405"/>
      <c r="ES26" s="388"/>
      <c r="ET26" s="389"/>
      <c r="EU26" s="389"/>
      <c r="EV26" s="389"/>
      <c r="EW26" s="389"/>
      <c r="EX26" s="389"/>
      <c r="EY26" s="389"/>
      <c r="EZ26" s="389"/>
      <c r="FA26" s="389"/>
      <c r="FB26" s="389"/>
      <c r="FC26" s="389"/>
      <c r="FD26" s="389"/>
      <c r="FE26" s="390"/>
    </row>
    <row r="27" spans="1:161" ht="11.25">
      <c r="A27" s="282"/>
      <c r="B27" s="282"/>
      <c r="C27" s="282"/>
      <c r="D27" s="282"/>
      <c r="E27" s="282"/>
      <c r="F27" s="282"/>
      <c r="G27" s="282"/>
      <c r="H27" s="414"/>
      <c r="I27" s="402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  <c r="BW27" s="403"/>
      <c r="BX27" s="403"/>
      <c r="BY27" s="403"/>
      <c r="BZ27" s="403"/>
      <c r="CA27" s="403"/>
      <c r="CB27" s="403"/>
      <c r="CC27" s="403"/>
      <c r="CD27" s="403"/>
      <c r="CE27" s="403"/>
      <c r="CF27" s="403"/>
      <c r="CG27" s="403"/>
      <c r="CH27" s="403"/>
      <c r="CI27" s="403"/>
      <c r="CJ27" s="403"/>
      <c r="CK27" s="403"/>
      <c r="CL27" s="403"/>
      <c r="CM27" s="403"/>
      <c r="CN27" s="413"/>
      <c r="CO27" s="282"/>
      <c r="CP27" s="282"/>
      <c r="CQ27" s="282"/>
      <c r="CR27" s="282"/>
      <c r="CS27" s="282"/>
      <c r="CT27" s="282"/>
      <c r="CU27" s="414"/>
      <c r="CV27" s="415"/>
      <c r="CW27" s="282"/>
      <c r="CX27" s="282"/>
      <c r="CY27" s="282"/>
      <c r="CZ27" s="282"/>
      <c r="DA27" s="282"/>
      <c r="DB27" s="282"/>
      <c r="DC27" s="282"/>
      <c r="DD27" s="282"/>
      <c r="DE27" s="414"/>
      <c r="DF27" s="406"/>
      <c r="DG27" s="384"/>
      <c r="DH27" s="384"/>
      <c r="DI27" s="384"/>
      <c r="DJ27" s="384"/>
      <c r="DK27" s="384"/>
      <c r="DL27" s="384"/>
      <c r="DM27" s="384"/>
      <c r="DN27" s="384"/>
      <c r="DO27" s="384"/>
      <c r="DP27" s="384"/>
      <c r="DQ27" s="384"/>
      <c r="DR27" s="407"/>
      <c r="DS27" s="406"/>
      <c r="DT27" s="384"/>
      <c r="DU27" s="384"/>
      <c r="DV27" s="384"/>
      <c r="DW27" s="384"/>
      <c r="DX27" s="384"/>
      <c r="DY27" s="384"/>
      <c r="DZ27" s="384"/>
      <c r="EA27" s="384"/>
      <c r="EB27" s="384"/>
      <c r="EC27" s="384"/>
      <c r="ED27" s="384"/>
      <c r="EE27" s="407"/>
      <c r="EF27" s="406"/>
      <c r="EG27" s="384"/>
      <c r="EH27" s="384"/>
      <c r="EI27" s="384"/>
      <c r="EJ27" s="384"/>
      <c r="EK27" s="384"/>
      <c r="EL27" s="384"/>
      <c r="EM27" s="384"/>
      <c r="EN27" s="384"/>
      <c r="EO27" s="384"/>
      <c r="EP27" s="384"/>
      <c r="EQ27" s="384"/>
      <c r="ER27" s="407"/>
      <c r="ES27" s="406"/>
      <c r="ET27" s="384"/>
      <c r="EU27" s="384"/>
      <c r="EV27" s="384"/>
      <c r="EW27" s="384"/>
      <c r="EX27" s="384"/>
      <c r="EY27" s="384"/>
      <c r="EZ27" s="384"/>
      <c r="FA27" s="384"/>
      <c r="FB27" s="384"/>
      <c r="FC27" s="384"/>
      <c r="FD27" s="384"/>
      <c r="FE27" s="409"/>
    </row>
    <row r="28" spans="1:161" ht="24" customHeight="1">
      <c r="A28" s="260" t="s">
        <v>11</v>
      </c>
      <c r="B28" s="260"/>
      <c r="C28" s="260"/>
      <c r="D28" s="260"/>
      <c r="E28" s="260"/>
      <c r="F28" s="260"/>
      <c r="G28" s="260"/>
      <c r="H28" s="411"/>
      <c r="I28" s="410" t="s">
        <v>141</v>
      </c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4"/>
      <c r="CK28" s="324"/>
      <c r="CL28" s="324"/>
      <c r="CM28" s="324"/>
      <c r="CN28" s="259" t="s">
        <v>142</v>
      </c>
      <c r="CO28" s="260"/>
      <c r="CP28" s="260"/>
      <c r="CQ28" s="260"/>
      <c r="CR28" s="260"/>
      <c r="CS28" s="260"/>
      <c r="CT28" s="260"/>
      <c r="CU28" s="411"/>
      <c r="CV28" s="412" t="s">
        <v>36</v>
      </c>
      <c r="CW28" s="260"/>
      <c r="CX28" s="260"/>
      <c r="CY28" s="260"/>
      <c r="CZ28" s="260"/>
      <c r="DA28" s="260"/>
      <c r="DB28" s="260"/>
      <c r="DC28" s="260"/>
      <c r="DD28" s="260"/>
      <c r="DE28" s="411"/>
      <c r="DF28" s="319"/>
      <c r="DG28" s="320"/>
      <c r="DH28" s="320"/>
      <c r="DI28" s="320"/>
      <c r="DJ28" s="320"/>
      <c r="DK28" s="320"/>
      <c r="DL28" s="320"/>
      <c r="DM28" s="320"/>
      <c r="DN28" s="320"/>
      <c r="DO28" s="320"/>
      <c r="DP28" s="320"/>
      <c r="DQ28" s="320"/>
      <c r="DR28" s="373"/>
      <c r="DS28" s="319"/>
      <c r="DT28" s="320"/>
      <c r="DU28" s="320"/>
      <c r="DV28" s="320"/>
      <c r="DW28" s="320"/>
      <c r="DX28" s="320"/>
      <c r="DY28" s="320"/>
      <c r="DZ28" s="320"/>
      <c r="EA28" s="320"/>
      <c r="EB28" s="320"/>
      <c r="EC28" s="320"/>
      <c r="ED28" s="320"/>
      <c r="EE28" s="373"/>
      <c r="EF28" s="319"/>
      <c r="EG28" s="320"/>
      <c r="EH28" s="320"/>
      <c r="EI28" s="320"/>
      <c r="EJ28" s="320"/>
      <c r="EK28" s="320"/>
      <c r="EL28" s="320"/>
      <c r="EM28" s="320"/>
      <c r="EN28" s="320"/>
      <c r="EO28" s="320"/>
      <c r="EP28" s="320"/>
      <c r="EQ28" s="320"/>
      <c r="ER28" s="373"/>
      <c r="ES28" s="319"/>
      <c r="ET28" s="320"/>
      <c r="EU28" s="320"/>
      <c r="EV28" s="320"/>
      <c r="EW28" s="320"/>
      <c r="EX28" s="320"/>
      <c r="EY28" s="320"/>
      <c r="EZ28" s="320"/>
      <c r="FA28" s="320"/>
      <c r="FB28" s="320"/>
      <c r="FC28" s="320"/>
      <c r="FD28" s="320"/>
      <c r="FE28" s="321"/>
    </row>
    <row r="29" spans="1:161" ht="11.25">
      <c r="A29" s="395"/>
      <c r="B29" s="395"/>
      <c r="C29" s="395"/>
      <c r="D29" s="395"/>
      <c r="E29" s="395"/>
      <c r="F29" s="395"/>
      <c r="G29" s="395"/>
      <c r="H29" s="396"/>
      <c r="I29" s="416" t="s">
        <v>139</v>
      </c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7"/>
      <c r="BG29" s="417"/>
      <c r="BH29" s="417"/>
      <c r="BI29" s="417"/>
      <c r="BJ29" s="417"/>
      <c r="BK29" s="417"/>
      <c r="BL29" s="417"/>
      <c r="BM29" s="417"/>
      <c r="BN29" s="417"/>
      <c r="BO29" s="417"/>
      <c r="BP29" s="417"/>
      <c r="BQ29" s="417"/>
      <c r="BR29" s="417"/>
      <c r="BS29" s="417"/>
      <c r="BT29" s="417"/>
      <c r="BU29" s="417"/>
      <c r="BV29" s="417"/>
      <c r="BW29" s="417"/>
      <c r="BX29" s="417"/>
      <c r="BY29" s="417"/>
      <c r="BZ29" s="417"/>
      <c r="CA29" s="417"/>
      <c r="CB29" s="417"/>
      <c r="CC29" s="417"/>
      <c r="CD29" s="417"/>
      <c r="CE29" s="417"/>
      <c r="CF29" s="417"/>
      <c r="CG29" s="417"/>
      <c r="CH29" s="417"/>
      <c r="CI29" s="417"/>
      <c r="CJ29" s="417"/>
      <c r="CK29" s="417"/>
      <c r="CL29" s="417"/>
      <c r="CM29" s="418"/>
      <c r="CN29" s="394" t="s">
        <v>143</v>
      </c>
      <c r="CO29" s="395"/>
      <c r="CP29" s="395"/>
      <c r="CQ29" s="395"/>
      <c r="CR29" s="395"/>
      <c r="CS29" s="395"/>
      <c r="CT29" s="395"/>
      <c r="CU29" s="396"/>
      <c r="CV29" s="400"/>
      <c r="CW29" s="395"/>
      <c r="CX29" s="395"/>
      <c r="CY29" s="395"/>
      <c r="CZ29" s="395"/>
      <c r="DA29" s="395"/>
      <c r="DB29" s="395"/>
      <c r="DC29" s="395"/>
      <c r="DD29" s="395"/>
      <c r="DE29" s="396"/>
      <c r="DF29" s="388"/>
      <c r="DG29" s="389"/>
      <c r="DH29" s="389"/>
      <c r="DI29" s="389"/>
      <c r="DJ29" s="389"/>
      <c r="DK29" s="389"/>
      <c r="DL29" s="389"/>
      <c r="DM29" s="389"/>
      <c r="DN29" s="389"/>
      <c r="DO29" s="389"/>
      <c r="DP29" s="389"/>
      <c r="DQ29" s="389"/>
      <c r="DR29" s="405"/>
      <c r="DS29" s="388"/>
      <c r="DT29" s="389"/>
      <c r="DU29" s="389"/>
      <c r="DV29" s="389"/>
      <c r="DW29" s="389"/>
      <c r="DX29" s="389"/>
      <c r="DY29" s="389"/>
      <c r="DZ29" s="389"/>
      <c r="EA29" s="389"/>
      <c r="EB29" s="389"/>
      <c r="EC29" s="389"/>
      <c r="ED29" s="389"/>
      <c r="EE29" s="405"/>
      <c r="EF29" s="388"/>
      <c r="EG29" s="389"/>
      <c r="EH29" s="389"/>
      <c r="EI29" s="389"/>
      <c r="EJ29" s="389"/>
      <c r="EK29" s="389"/>
      <c r="EL29" s="389"/>
      <c r="EM29" s="389"/>
      <c r="EN29" s="389"/>
      <c r="EO29" s="389"/>
      <c r="EP29" s="389"/>
      <c r="EQ29" s="389"/>
      <c r="ER29" s="405"/>
      <c r="ES29" s="388"/>
      <c r="ET29" s="389"/>
      <c r="EU29" s="389"/>
      <c r="EV29" s="389"/>
      <c r="EW29" s="389"/>
      <c r="EX29" s="389"/>
      <c r="EY29" s="389"/>
      <c r="EZ29" s="389"/>
      <c r="FA29" s="389"/>
      <c r="FB29" s="389"/>
      <c r="FC29" s="389"/>
      <c r="FD29" s="389"/>
      <c r="FE29" s="390"/>
    </row>
    <row r="30" spans="1:161" ht="12" thickBot="1">
      <c r="A30" s="282"/>
      <c r="B30" s="282"/>
      <c r="C30" s="282"/>
      <c r="D30" s="282"/>
      <c r="E30" s="282"/>
      <c r="F30" s="282"/>
      <c r="G30" s="282"/>
      <c r="H30" s="414"/>
      <c r="I30" s="402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  <c r="BI30" s="403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3"/>
      <c r="CB30" s="403"/>
      <c r="CC30" s="403"/>
      <c r="CD30" s="403"/>
      <c r="CE30" s="403"/>
      <c r="CF30" s="403"/>
      <c r="CG30" s="403"/>
      <c r="CH30" s="403"/>
      <c r="CI30" s="403"/>
      <c r="CJ30" s="403"/>
      <c r="CK30" s="403"/>
      <c r="CL30" s="403"/>
      <c r="CM30" s="403"/>
      <c r="CN30" s="397"/>
      <c r="CO30" s="398"/>
      <c r="CP30" s="398"/>
      <c r="CQ30" s="398"/>
      <c r="CR30" s="398"/>
      <c r="CS30" s="398"/>
      <c r="CT30" s="398"/>
      <c r="CU30" s="399"/>
      <c r="CV30" s="401"/>
      <c r="CW30" s="398"/>
      <c r="CX30" s="398"/>
      <c r="CY30" s="398"/>
      <c r="CZ30" s="398"/>
      <c r="DA30" s="398"/>
      <c r="DB30" s="398"/>
      <c r="DC30" s="398"/>
      <c r="DD30" s="398"/>
      <c r="DE30" s="399"/>
      <c r="DF30" s="391"/>
      <c r="DG30" s="392"/>
      <c r="DH30" s="392"/>
      <c r="DI30" s="392"/>
      <c r="DJ30" s="392"/>
      <c r="DK30" s="392"/>
      <c r="DL30" s="392"/>
      <c r="DM30" s="392"/>
      <c r="DN30" s="392"/>
      <c r="DO30" s="392"/>
      <c r="DP30" s="392"/>
      <c r="DQ30" s="392"/>
      <c r="DR30" s="408"/>
      <c r="DS30" s="391"/>
      <c r="DT30" s="392"/>
      <c r="DU30" s="392"/>
      <c r="DV30" s="392"/>
      <c r="DW30" s="392"/>
      <c r="DX30" s="392"/>
      <c r="DY30" s="392"/>
      <c r="DZ30" s="392"/>
      <c r="EA30" s="392"/>
      <c r="EB30" s="392"/>
      <c r="EC30" s="392"/>
      <c r="ED30" s="392"/>
      <c r="EE30" s="408"/>
      <c r="EF30" s="391"/>
      <c r="EG30" s="392"/>
      <c r="EH30" s="392"/>
      <c r="EI30" s="392"/>
      <c r="EJ30" s="392"/>
      <c r="EK30" s="392"/>
      <c r="EL30" s="392"/>
      <c r="EM30" s="392"/>
      <c r="EN30" s="392"/>
      <c r="EO30" s="392"/>
      <c r="EP30" s="392"/>
      <c r="EQ30" s="392"/>
      <c r="ER30" s="408"/>
      <c r="ES30" s="391"/>
      <c r="ET30" s="392"/>
      <c r="EU30" s="392"/>
      <c r="EV30" s="392"/>
      <c r="EW30" s="392"/>
      <c r="EX30" s="392"/>
      <c r="EY30" s="392"/>
      <c r="EZ30" s="392"/>
      <c r="FA30" s="392"/>
      <c r="FB30" s="392"/>
      <c r="FC30" s="392"/>
      <c r="FD30" s="392"/>
      <c r="FE30" s="393"/>
    </row>
    <row r="32" ht="11.25">
      <c r="I32" s="1" t="s">
        <v>144</v>
      </c>
    </row>
    <row r="33" spans="9:96" ht="11.25">
      <c r="I33" s="1" t="s">
        <v>145</v>
      </c>
      <c r="AQ33" s="384" t="s">
        <v>685</v>
      </c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  <c r="BF33" s="384"/>
      <c r="BG33" s="384"/>
      <c r="BH33" s="384"/>
      <c r="BK33" s="384"/>
      <c r="BL33" s="384"/>
      <c r="BM33" s="384"/>
      <c r="BN33" s="384"/>
      <c r="BO33" s="384"/>
      <c r="BP33" s="384"/>
      <c r="BQ33" s="384"/>
      <c r="BR33" s="384"/>
      <c r="BS33" s="384"/>
      <c r="BT33" s="384"/>
      <c r="BU33" s="384"/>
      <c r="BV33" s="384"/>
      <c r="BY33" s="253" t="s">
        <v>686</v>
      </c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</row>
    <row r="34" spans="43:96" s="4" customFormat="1" ht="8.25">
      <c r="AQ34" s="254" t="s">
        <v>146</v>
      </c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K34" s="254" t="s">
        <v>17</v>
      </c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Y34" s="254" t="s">
        <v>18</v>
      </c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147</v>
      </c>
      <c r="AM36" s="384" t="s">
        <v>553</v>
      </c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G36" s="384" t="s">
        <v>554</v>
      </c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CA36" s="282" t="s">
        <v>555</v>
      </c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</row>
    <row r="37" spans="39:96" s="4" customFormat="1" ht="8.25">
      <c r="AM37" s="254" t="s">
        <v>146</v>
      </c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G37" s="254" t="s">
        <v>148</v>
      </c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CA37" s="254" t="s">
        <v>149</v>
      </c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281" t="s">
        <v>19</v>
      </c>
      <c r="J39" s="281"/>
      <c r="K39" s="282" t="s">
        <v>697</v>
      </c>
      <c r="L39" s="282"/>
      <c r="M39" s="282"/>
      <c r="N39" s="276" t="s">
        <v>19</v>
      </c>
      <c r="O39" s="276"/>
      <c r="Q39" s="282" t="s">
        <v>687</v>
      </c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1">
        <v>20</v>
      </c>
      <c r="AG39" s="281"/>
      <c r="AH39" s="281"/>
      <c r="AI39" s="381" t="s">
        <v>619</v>
      </c>
      <c r="AJ39" s="381"/>
      <c r="AK39" s="381"/>
      <c r="AL39" s="1" t="s">
        <v>3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150</v>
      </c>
      <c r="CM42" s="14"/>
    </row>
    <row r="43" spans="1:91" ht="11.25">
      <c r="A43" s="383" t="s">
        <v>246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5"/>
    </row>
    <row r="44" spans="1:91" s="4" customFormat="1" ht="8.25">
      <c r="A44" s="386" t="s">
        <v>151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387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383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AH46" s="384" t="s">
        <v>556</v>
      </c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5"/>
    </row>
    <row r="47" spans="1:91" s="4" customFormat="1" ht="8.25">
      <c r="A47" s="386" t="s">
        <v>17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AH47" s="254" t="s">
        <v>18</v>
      </c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387"/>
    </row>
    <row r="48" spans="1:91" ht="11.25">
      <c r="A48" s="13"/>
      <c r="CM48" s="14"/>
    </row>
    <row r="49" spans="1:91" ht="11.25">
      <c r="A49" s="382" t="s">
        <v>19</v>
      </c>
      <c r="B49" s="281"/>
      <c r="C49" s="282" t="s">
        <v>697</v>
      </c>
      <c r="D49" s="282"/>
      <c r="E49" s="282"/>
      <c r="F49" s="276" t="s">
        <v>19</v>
      </c>
      <c r="G49" s="276"/>
      <c r="I49" s="282" t="s">
        <v>687</v>
      </c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1">
        <v>20</v>
      </c>
      <c r="Y49" s="281"/>
      <c r="Z49" s="281"/>
      <c r="AA49" s="381" t="s">
        <v>619</v>
      </c>
      <c r="AB49" s="381"/>
      <c r="AC49" s="381"/>
      <c r="AD49" s="1" t="s">
        <v>3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F25:ER25"/>
    <mergeCell ref="ES25:FE25"/>
    <mergeCell ref="A25:H25"/>
    <mergeCell ref="I25:CM25"/>
    <mergeCell ref="CN25:CU25"/>
    <mergeCell ref="CV25:DE25"/>
    <mergeCell ref="DS25:EE25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A46:Y46"/>
    <mergeCell ref="AH46:CM46"/>
    <mergeCell ref="A47:Y47"/>
    <mergeCell ref="AH47:CM47"/>
    <mergeCell ref="A43:CM43"/>
    <mergeCell ref="A44:CM44"/>
    <mergeCell ref="X49:Z49"/>
    <mergeCell ref="AA49:AC49"/>
    <mergeCell ref="A49:B49"/>
    <mergeCell ref="C49:E49"/>
    <mergeCell ref="F49:G49"/>
    <mergeCell ref="I49:W4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48"/>
  <sheetViews>
    <sheetView view="pageBreakPreview" zoomScale="95" zoomScaleSheetLayoutView="95" zoomScalePageLayoutView="0" workbookViewId="0" topLeftCell="A1">
      <selection activeCell="DX12" sqref="DX12"/>
    </sheetView>
  </sheetViews>
  <sheetFormatPr defaultColWidth="0.875" defaultRowHeight="12.75"/>
  <cols>
    <col min="1" max="16384" width="0.875" style="208" customWidth="1"/>
  </cols>
  <sheetData>
    <row r="1" s="182" customFormat="1" ht="9" customHeight="1"/>
    <row r="2" s="182" customFormat="1" ht="6" customHeight="1"/>
    <row r="3" spans="68:167" s="183" customFormat="1" ht="10.5" customHeight="1">
      <c r="BP3" s="491" t="s">
        <v>626</v>
      </c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1"/>
      <c r="CX3" s="491"/>
      <c r="CY3" s="491"/>
      <c r="CZ3" s="491"/>
      <c r="DA3" s="491"/>
      <c r="DB3" s="491"/>
      <c r="DC3" s="491"/>
      <c r="DD3" s="491"/>
      <c r="DE3" s="491"/>
      <c r="DF3" s="491"/>
      <c r="DG3" s="491"/>
      <c r="DH3" s="491"/>
      <c r="DI3" s="491"/>
      <c r="DJ3" s="491"/>
      <c r="DK3" s="491"/>
      <c r="DL3" s="491"/>
      <c r="DM3" s="491"/>
      <c r="DN3" s="491"/>
      <c r="DO3" s="491"/>
      <c r="DP3" s="491"/>
      <c r="DQ3" s="491"/>
      <c r="DR3" s="491"/>
      <c r="DS3" s="491"/>
      <c r="DT3" s="491"/>
      <c r="DU3" s="491"/>
      <c r="DV3" s="491"/>
      <c r="DW3" s="491"/>
      <c r="DX3" s="491"/>
      <c r="DY3" s="491"/>
      <c r="DZ3" s="491"/>
      <c r="EA3" s="491"/>
      <c r="EB3" s="491"/>
      <c r="EC3" s="491"/>
      <c r="ED3" s="491"/>
      <c r="EE3" s="491"/>
      <c r="EF3" s="491"/>
      <c r="EG3" s="491"/>
      <c r="EH3" s="491"/>
      <c r="EI3" s="491"/>
      <c r="EJ3" s="491"/>
      <c r="EK3" s="491"/>
      <c r="EL3" s="491"/>
      <c r="EM3" s="491"/>
      <c r="EN3" s="491"/>
      <c r="EO3" s="491"/>
      <c r="EP3" s="491"/>
      <c r="EQ3" s="491"/>
      <c r="ER3" s="491"/>
      <c r="ES3" s="491"/>
      <c r="ET3" s="491"/>
      <c r="EU3" s="491"/>
      <c r="EV3" s="491"/>
      <c r="EW3" s="491"/>
      <c r="EX3" s="491"/>
      <c r="EY3" s="491"/>
      <c r="EZ3" s="491"/>
      <c r="FA3" s="491"/>
      <c r="FB3" s="491"/>
      <c r="FC3" s="491"/>
      <c r="FD3" s="491"/>
      <c r="FE3" s="491"/>
      <c r="FF3" s="491"/>
      <c r="FG3" s="491"/>
      <c r="FH3" s="491"/>
      <c r="FI3" s="491"/>
      <c r="FJ3" s="491"/>
      <c r="FK3" s="491"/>
    </row>
    <row r="4" spans="68:167" s="183" customFormat="1" ht="10.5" customHeight="1">
      <c r="BP4" s="447" t="s">
        <v>627</v>
      </c>
      <c r="BQ4" s="447"/>
      <c r="BR4" s="447"/>
      <c r="BS4" s="447"/>
      <c r="BT4" s="447"/>
      <c r="BU4" s="447"/>
      <c r="BV4" s="447"/>
      <c r="BW4" s="447"/>
      <c r="BX4" s="447"/>
      <c r="BY4" s="447"/>
      <c r="BZ4" s="447"/>
      <c r="CA4" s="447"/>
      <c r="CB4" s="447"/>
      <c r="CC4" s="447"/>
      <c r="CD4" s="447"/>
      <c r="CE4" s="447"/>
      <c r="CF4" s="447"/>
      <c r="CG4" s="447"/>
      <c r="CH4" s="447"/>
      <c r="CI4" s="447"/>
      <c r="CJ4" s="447"/>
      <c r="CK4" s="447"/>
      <c r="CL4" s="447"/>
      <c r="CM4" s="447"/>
      <c r="CN4" s="447"/>
      <c r="CO4" s="447"/>
      <c r="CP4" s="447"/>
      <c r="CQ4" s="447"/>
      <c r="CR4" s="447"/>
      <c r="CS4" s="447"/>
      <c r="CT4" s="447"/>
      <c r="CU4" s="447"/>
      <c r="CV4" s="447"/>
      <c r="CW4" s="447"/>
      <c r="CX4" s="447"/>
      <c r="CY4" s="447"/>
      <c r="CZ4" s="447"/>
      <c r="DA4" s="447"/>
      <c r="DB4" s="447"/>
      <c r="DC4" s="447"/>
      <c r="DD4" s="447"/>
      <c r="DE4" s="447"/>
      <c r="DF4" s="447"/>
      <c r="DG4" s="447"/>
      <c r="DH4" s="447"/>
      <c r="DI4" s="447"/>
      <c r="DJ4" s="447"/>
      <c r="DK4" s="447"/>
      <c r="DL4" s="447"/>
      <c r="DM4" s="447"/>
      <c r="DN4" s="447"/>
      <c r="DO4" s="447"/>
      <c r="DP4" s="447"/>
      <c r="DQ4" s="447"/>
      <c r="DR4" s="447"/>
      <c r="DS4" s="447"/>
      <c r="DT4" s="447"/>
      <c r="DU4" s="447"/>
      <c r="DV4" s="447"/>
      <c r="DW4" s="447"/>
      <c r="DX4" s="447"/>
      <c r="DY4" s="447"/>
      <c r="DZ4" s="447"/>
      <c r="EA4" s="447"/>
      <c r="EB4" s="447"/>
      <c r="EC4" s="447"/>
      <c r="ED4" s="447"/>
      <c r="EE4" s="447"/>
      <c r="EF4" s="447"/>
      <c r="EG4" s="447"/>
      <c r="EH4" s="447"/>
      <c r="EI4" s="447"/>
      <c r="EJ4" s="447"/>
      <c r="EK4" s="447"/>
      <c r="EL4" s="447"/>
      <c r="EM4" s="447"/>
      <c r="EN4" s="447"/>
      <c r="EO4" s="447"/>
      <c r="EP4" s="447"/>
      <c r="EQ4" s="447"/>
      <c r="ER4" s="447"/>
      <c r="ES4" s="447"/>
      <c r="ET4" s="447"/>
      <c r="EU4" s="447"/>
      <c r="EV4" s="447"/>
      <c r="EW4" s="447"/>
      <c r="EX4" s="447"/>
      <c r="EY4" s="447"/>
      <c r="EZ4" s="447"/>
      <c r="FA4" s="447"/>
      <c r="FB4" s="447"/>
      <c r="FC4" s="447"/>
      <c r="FD4" s="447"/>
      <c r="FE4" s="447"/>
      <c r="FF4" s="447"/>
      <c r="FG4" s="447"/>
      <c r="FH4" s="447"/>
      <c r="FI4" s="447"/>
      <c r="FJ4" s="447"/>
      <c r="FK4" s="447"/>
    </row>
    <row r="5" spans="68:167" s="182" customFormat="1" ht="9.75" customHeight="1">
      <c r="BP5" s="453" t="s">
        <v>628</v>
      </c>
      <c r="BQ5" s="453"/>
      <c r="BR5" s="453"/>
      <c r="BS5" s="453"/>
      <c r="BT5" s="453"/>
      <c r="BU5" s="453"/>
      <c r="BV5" s="453"/>
      <c r="BW5" s="453"/>
      <c r="BX5" s="453"/>
      <c r="BY5" s="453"/>
      <c r="BZ5" s="453"/>
      <c r="CA5" s="453"/>
      <c r="CB5" s="453"/>
      <c r="CC5" s="453"/>
      <c r="CD5" s="453"/>
      <c r="CE5" s="453"/>
      <c r="CF5" s="453"/>
      <c r="CG5" s="453"/>
      <c r="CH5" s="453"/>
      <c r="CI5" s="453"/>
      <c r="CJ5" s="453"/>
      <c r="CK5" s="453"/>
      <c r="CL5" s="453"/>
      <c r="CM5" s="453"/>
      <c r="CN5" s="453"/>
      <c r="CO5" s="453"/>
      <c r="CP5" s="453"/>
      <c r="CQ5" s="453"/>
      <c r="CR5" s="453"/>
      <c r="CS5" s="453"/>
      <c r="CT5" s="453"/>
      <c r="CU5" s="453"/>
      <c r="CV5" s="453"/>
      <c r="CW5" s="453"/>
      <c r="CX5" s="453"/>
      <c r="CY5" s="453"/>
      <c r="CZ5" s="453"/>
      <c r="DA5" s="453"/>
      <c r="DB5" s="453"/>
      <c r="DC5" s="453"/>
      <c r="DD5" s="453"/>
      <c r="DE5" s="453"/>
      <c r="DF5" s="453"/>
      <c r="DG5" s="453"/>
      <c r="DH5" s="453"/>
      <c r="DI5" s="453"/>
      <c r="DJ5" s="453"/>
      <c r="DK5" s="453"/>
      <c r="DL5" s="453"/>
      <c r="DM5" s="453"/>
      <c r="DN5" s="453"/>
      <c r="DO5" s="453"/>
      <c r="DP5" s="453"/>
      <c r="DQ5" s="453"/>
      <c r="DR5" s="453"/>
      <c r="DS5" s="453"/>
      <c r="DT5" s="453"/>
      <c r="DU5" s="453"/>
      <c r="DV5" s="453"/>
      <c r="DW5" s="453"/>
      <c r="DX5" s="453"/>
      <c r="DY5" s="453"/>
      <c r="DZ5" s="453"/>
      <c r="EA5" s="453"/>
      <c r="EB5" s="453"/>
      <c r="EC5" s="453"/>
      <c r="ED5" s="453"/>
      <c r="EE5" s="453"/>
      <c r="EF5" s="453"/>
      <c r="EG5" s="453"/>
      <c r="EH5" s="453"/>
      <c r="EI5" s="453"/>
      <c r="EJ5" s="453"/>
      <c r="EK5" s="453"/>
      <c r="EL5" s="453"/>
      <c r="EM5" s="453"/>
      <c r="EN5" s="453"/>
      <c r="EO5" s="453"/>
      <c r="EP5" s="453"/>
      <c r="EQ5" s="453"/>
      <c r="ER5" s="453"/>
      <c r="ES5" s="453"/>
      <c r="ET5" s="453"/>
      <c r="EU5" s="453"/>
      <c r="EV5" s="453"/>
      <c r="EW5" s="453"/>
      <c r="EX5" s="453"/>
      <c r="EY5" s="453"/>
      <c r="EZ5" s="453"/>
      <c r="FA5" s="453"/>
      <c r="FB5" s="453"/>
      <c r="FC5" s="453"/>
      <c r="FD5" s="453"/>
      <c r="FE5" s="453"/>
      <c r="FF5" s="453"/>
      <c r="FG5" s="453"/>
      <c r="FH5" s="453"/>
      <c r="FI5" s="453"/>
      <c r="FJ5" s="453"/>
      <c r="FK5" s="453"/>
    </row>
    <row r="6" spans="68:167" s="183" customFormat="1" ht="10.5" customHeight="1">
      <c r="BP6" s="447"/>
      <c r="BQ6" s="447"/>
      <c r="BR6" s="447"/>
      <c r="BS6" s="447"/>
      <c r="BT6" s="447"/>
      <c r="BU6" s="447"/>
      <c r="BV6" s="447"/>
      <c r="BW6" s="447"/>
      <c r="BX6" s="447"/>
      <c r="BY6" s="447"/>
      <c r="BZ6" s="447"/>
      <c r="CA6" s="447"/>
      <c r="CB6" s="447"/>
      <c r="CC6" s="447"/>
      <c r="CD6" s="447"/>
      <c r="CE6" s="447"/>
      <c r="CF6" s="447"/>
      <c r="CG6" s="447"/>
      <c r="CH6" s="447"/>
      <c r="CI6" s="447"/>
      <c r="CJ6" s="447"/>
      <c r="CK6" s="447"/>
      <c r="CL6" s="184"/>
      <c r="CM6" s="184"/>
      <c r="DT6" s="184"/>
      <c r="DU6" s="184"/>
      <c r="DV6" s="184"/>
      <c r="DW6" s="184"/>
      <c r="DX6" s="184"/>
      <c r="DY6" s="447" t="s">
        <v>556</v>
      </c>
      <c r="DZ6" s="447"/>
      <c r="EA6" s="447"/>
      <c r="EB6" s="447"/>
      <c r="EC6" s="447"/>
      <c r="ED6" s="447"/>
      <c r="EE6" s="447"/>
      <c r="EF6" s="447"/>
      <c r="EG6" s="447"/>
      <c r="EH6" s="447"/>
      <c r="EI6" s="447"/>
      <c r="EJ6" s="447"/>
      <c r="EK6" s="447"/>
      <c r="EL6" s="447"/>
      <c r="EM6" s="447"/>
      <c r="EN6" s="447"/>
      <c r="EO6" s="447"/>
      <c r="EP6" s="447"/>
      <c r="EQ6" s="447"/>
      <c r="ER6" s="447"/>
      <c r="ES6" s="447"/>
      <c r="ET6" s="447"/>
      <c r="EU6" s="447"/>
      <c r="EV6" s="447"/>
      <c r="EW6" s="447"/>
      <c r="EX6" s="447"/>
      <c r="EY6" s="447"/>
      <c r="EZ6" s="447"/>
      <c r="FA6" s="447"/>
      <c r="FB6" s="447"/>
      <c r="FC6" s="447"/>
      <c r="FD6" s="447"/>
      <c r="FE6" s="447"/>
      <c r="FF6" s="447"/>
      <c r="FG6" s="447"/>
      <c r="FH6" s="447"/>
      <c r="FI6" s="447"/>
      <c r="FJ6" s="447"/>
      <c r="FK6" s="447"/>
    </row>
    <row r="7" spans="68:167" s="182" customFormat="1" ht="9.75" customHeight="1">
      <c r="BP7" s="452" t="s">
        <v>17</v>
      </c>
      <c r="BQ7" s="452"/>
      <c r="BR7" s="452"/>
      <c r="BS7" s="452"/>
      <c r="BT7" s="452"/>
      <c r="BU7" s="452"/>
      <c r="BV7" s="452"/>
      <c r="BW7" s="452"/>
      <c r="BX7" s="452"/>
      <c r="BY7" s="452"/>
      <c r="BZ7" s="452"/>
      <c r="CA7" s="452"/>
      <c r="CB7" s="452"/>
      <c r="CC7" s="452"/>
      <c r="CD7" s="452"/>
      <c r="CE7" s="452"/>
      <c r="CF7" s="452"/>
      <c r="CG7" s="452"/>
      <c r="CH7" s="452"/>
      <c r="CI7" s="452"/>
      <c r="CJ7" s="452"/>
      <c r="CK7" s="452"/>
      <c r="CL7" s="185"/>
      <c r="CM7" s="185"/>
      <c r="DY7" s="453" t="s">
        <v>18</v>
      </c>
      <c r="DZ7" s="453"/>
      <c r="EA7" s="453"/>
      <c r="EB7" s="453"/>
      <c r="EC7" s="453"/>
      <c r="ED7" s="453"/>
      <c r="EE7" s="453"/>
      <c r="EF7" s="453"/>
      <c r="EG7" s="453"/>
      <c r="EH7" s="453"/>
      <c r="EI7" s="453"/>
      <c r="EJ7" s="453"/>
      <c r="EK7" s="453"/>
      <c r="EL7" s="453"/>
      <c r="EM7" s="453"/>
      <c r="EN7" s="453"/>
      <c r="EO7" s="453"/>
      <c r="EP7" s="453"/>
      <c r="EQ7" s="453"/>
      <c r="ER7" s="453"/>
      <c r="ES7" s="453"/>
      <c r="ET7" s="453"/>
      <c r="EU7" s="453"/>
      <c r="EV7" s="453"/>
      <c r="EW7" s="453"/>
      <c r="EX7" s="453"/>
      <c r="EY7" s="453"/>
      <c r="EZ7" s="453"/>
      <c r="FA7" s="453"/>
      <c r="FB7" s="453"/>
      <c r="FC7" s="453"/>
      <c r="FD7" s="453"/>
      <c r="FE7" s="453"/>
      <c r="FF7" s="453"/>
      <c r="FG7" s="453"/>
      <c r="FH7" s="453"/>
      <c r="FI7" s="453"/>
      <c r="FJ7" s="453"/>
      <c r="FK7" s="453"/>
    </row>
    <row r="8" spans="68:167" s="183" customFormat="1" ht="10.5" customHeight="1">
      <c r="BP8" s="186" t="s">
        <v>19</v>
      </c>
      <c r="BQ8" s="442" t="s">
        <v>697</v>
      </c>
      <c r="BR8" s="442"/>
      <c r="BS8" s="442"/>
      <c r="BT8" s="442"/>
      <c r="BU8" s="442"/>
      <c r="BV8" s="443" t="s">
        <v>19</v>
      </c>
      <c r="BW8" s="443"/>
      <c r="BX8" s="442" t="s">
        <v>687</v>
      </c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1">
        <v>20</v>
      </c>
      <c r="CV8" s="441"/>
      <c r="CW8" s="441"/>
      <c r="CX8" s="441"/>
      <c r="CY8" s="444" t="s">
        <v>619</v>
      </c>
      <c r="CZ8" s="444"/>
      <c r="DA8" s="444"/>
      <c r="DB8" s="443" t="s">
        <v>3</v>
      </c>
      <c r="DC8" s="443"/>
      <c r="DD8" s="443"/>
      <c r="FK8" s="186"/>
    </row>
    <row r="9" spans="2:154" s="187" customFormat="1" ht="15" customHeight="1">
      <c r="B9" s="541" t="s">
        <v>629</v>
      </c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1"/>
      <c r="BI9" s="541"/>
      <c r="BJ9" s="541"/>
      <c r="BK9" s="541"/>
      <c r="BL9" s="541"/>
      <c r="BM9" s="541"/>
      <c r="BN9" s="541"/>
      <c r="BO9" s="541"/>
      <c r="BP9" s="541"/>
      <c r="BQ9" s="541"/>
      <c r="BR9" s="541"/>
      <c r="BS9" s="541"/>
      <c r="BT9" s="541"/>
      <c r="BU9" s="541"/>
      <c r="BV9" s="541"/>
      <c r="BW9" s="541"/>
      <c r="BX9" s="541"/>
      <c r="BY9" s="541"/>
      <c r="BZ9" s="541"/>
      <c r="CA9" s="541"/>
      <c r="CB9" s="541"/>
      <c r="CC9" s="541"/>
      <c r="CD9" s="541"/>
      <c r="CE9" s="541"/>
      <c r="CF9" s="541"/>
      <c r="CG9" s="541"/>
      <c r="CH9" s="541"/>
      <c r="CI9" s="541"/>
      <c r="CJ9" s="541"/>
      <c r="CK9" s="541"/>
      <c r="CL9" s="541"/>
      <c r="CM9" s="541"/>
      <c r="CN9" s="541"/>
      <c r="CO9" s="541"/>
      <c r="CP9" s="541"/>
      <c r="CQ9" s="541"/>
      <c r="CR9" s="541"/>
      <c r="CS9" s="541"/>
      <c r="CT9" s="541"/>
      <c r="CU9" s="541"/>
      <c r="CV9" s="541"/>
      <c r="CW9" s="541"/>
      <c r="CX9" s="541"/>
      <c r="CY9" s="541"/>
      <c r="CZ9" s="541"/>
      <c r="DA9" s="541"/>
      <c r="DB9" s="541"/>
      <c r="DC9" s="541"/>
      <c r="DD9" s="541"/>
      <c r="DE9" s="541"/>
      <c r="DF9" s="541"/>
      <c r="DG9" s="541"/>
      <c r="DH9" s="541"/>
      <c r="DI9" s="541"/>
      <c r="DJ9" s="541"/>
      <c r="DK9" s="541"/>
      <c r="DL9" s="541"/>
      <c r="DM9" s="541"/>
      <c r="DN9" s="541"/>
      <c r="DO9" s="541"/>
      <c r="DP9" s="541"/>
      <c r="DQ9" s="541"/>
      <c r="DR9" s="541"/>
      <c r="DS9" s="541"/>
      <c r="DT9" s="541"/>
      <c r="DU9" s="541"/>
      <c r="DV9" s="541"/>
      <c r="DW9" s="541"/>
      <c r="DX9" s="541"/>
      <c r="DY9" s="541"/>
      <c r="DZ9" s="541"/>
      <c r="EA9" s="541"/>
      <c r="EB9" s="541"/>
      <c r="EC9" s="541"/>
      <c r="ED9" s="541"/>
      <c r="EE9" s="541"/>
      <c r="EF9" s="541"/>
      <c r="EG9" s="541"/>
      <c r="EH9" s="541"/>
      <c r="EI9" s="541"/>
      <c r="EJ9" s="541"/>
      <c r="EK9" s="541"/>
      <c r="EL9" s="541"/>
      <c r="EM9" s="541"/>
      <c r="EN9" s="541"/>
      <c r="EO9" s="541"/>
      <c r="EP9" s="541"/>
      <c r="EQ9" s="541"/>
      <c r="ER9" s="541"/>
      <c r="ES9" s="541"/>
      <c r="ET9" s="541"/>
      <c r="EU9" s="541"/>
      <c r="EV9" s="541"/>
      <c r="EW9" s="541"/>
      <c r="EX9" s="541"/>
    </row>
    <row r="10" spans="1:167" s="183" customFormat="1" ht="12" customHeight="1" thickBot="1">
      <c r="A10" s="188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I10" s="189" t="s">
        <v>630</v>
      </c>
      <c r="EJ10" s="542" t="s">
        <v>619</v>
      </c>
      <c r="EK10" s="542"/>
      <c r="EL10" s="542"/>
      <c r="EM10" s="542"/>
      <c r="EN10" s="188" t="s">
        <v>631</v>
      </c>
      <c r="EO10" s="188"/>
      <c r="EP10" s="188"/>
      <c r="EQ10" s="188"/>
      <c r="EZ10" s="543" t="s">
        <v>632</v>
      </c>
      <c r="FA10" s="544"/>
      <c r="FB10" s="544"/>
      <c r="FC10" s="544"/>
      <c r="FD10" s="544"/>
      <c r="FE10" s="544"/>
      <c r="FF10" s="544"/>
      <c r="FG10" s="544"/>
      <c r="FH10" s="544"/>
      <c r="FI10" s="544"/>
      <c r="FJ10" s="544"/>
      <c r="FK10" s="545"/>
    </row>
    <row r="11" spans="132:167" s="183" customFormat="1" ht="12" customHeight="1">
      <c r="EB11" s="188"/>
      <c r="EC11" s="188"/>
      <c r="ED11" s="188"/>
      <c r="EE11" s="188"/>
      <c r="EF11" s="190"/>
      <c r="EG11" s="190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2"/>
      <c r="ES11" s="192"/>
      <c r="ET11" s="192"/>
      <c r="EU11" s="192"/>
      <c r="EW11" s="191"/>
      <c r="EX11" s="192" t="s">
        <v>633</v>
      </c>
      <c r="EZ11" s="546" t="s">
        <v>634</v>
      </c>
      <c r="FA11" s="547"/>
      <c r="FB11" s="547"/>
      <c r="FC11" s="547"/>
      <c r="FD11" s="547"/>
      <c r="FE11" s="547"/>
      <c r="FF11" s="547"/>
      <c r="FG11" s="547"/>
      <c r="FH11" s="547"/>
      <c r="FI11" s="547"/>
      <c r="FJ11" s="547"/>
      <c r="FK11" s="548"/>
    </row>
    <row r="12" spans="43:167" s="183" customFormat="1" ht="10.5" customHeight="1">
      <c r="AQ12" s="186" t="s">
        <v>33</v>
      </c>
      <c r="AR12" s="442" t="s">
        <v>697</v>
      </c>
      <c r="AS12" s="442"/>
      <c r="AT12" s="442"/>
      <c r="AU12" s="442"/>
      <c r="AV12" s="442"/>
      <c r="AW12" s="443" t="s">
        <v>19</v>
      </c>
      <c r="AX12" s="443"/>
      <c r="AY12" s="442" t="s">
        <v>687</v>
      </c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1">
        <v>20</v>
      </c>
      <c r="BW12" s="441"/>
      <c r="BX12" s="441"/>
      <c r="BY12" s="441"/>
      <c r="BZ12" s="444" t="s">
        <v>619</v>
      </c>
      <c r="CA12" s="444"/>
      <c r="CB12" s="444"/>
      <c r="CC12" s="443" t="s">
        <v>3</v>
      </c>
      <c r="CD12" s="443"/>
      <c r="CE12" s="443"/>
      <c r="ER12" s="186"/>
      <c r="ES12" s="186"/>
      <c r="ET12" s="186"/>
      <c r="EU12" s="186"/>
      <c r="EX12" s="186" t="s">
        <v>22</v>
      </c>
      <c r="EZ12" s="528" t="s">
        <v>698</v>
      </c>
      <c r="FA12" s="529"/>
      <c r="FB12" s="529"/>
      <c r="FC12" s="529"/>
      <c r="FD12" s="529"/>
      <c r="FE12" s="529"/>
      <c r="FF12" s="529"/>
      <c r="FG12" s="529"/>
      <c r="FH12" s="529"/>
      <c r="FI12" s="529"/>
      <c r="FJ12" s="529"/>
      <c r="FK12" s="530"/>
    </row>
    <row r="13" spans="1:167" s="183" customFormat="1" ht="10.5" customHeight="1">
      <c r="A13" s="183" t="s">
        <v>635</v>
      </c>
      <c r="AO13" s="443" t="str">
        <f>'[2]стр.1_4'!K21</f>
        <v>Муниципальное бюджетное дошкольное образовательное учреждение детский сад общеразвивающего вида № 96</v>
      </c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3"/>
      <c r="DG13" s="443"/>
      <c r="DH13" s="443"/>
      <c r="DI13" s="443"/>
      <c r="DJ13" s="443"/>
      <c r="DK13" s="443"/>
      <c r="DL13" s="443"/>
      <c r="DM13" s="443"/>
      <c r="DN13" s="443"/>
      <c r="DO13" s="443"/>
      <c r="DP13" s="443"/>
      <c r="DQ13" s="443"/>
      <c r="DR13" s="443"/>
      <c r="DS13" s="443"/>
      <c r="DT13" s="443"/>
      <c r="DU13" s="443"/>
      <c r="DV13" s="443"/>
      <c r="DW13" s="443"/>
      <c r="DX13" s="443"/>
      <c r="DY13" s="443"/>
      <c r="DZ13" s="443"/>
      <c r="EA13" s="443"/>
      <c r="EB13" s="443"/>
      <c r="EC13" s="443"/>
      <c r="ED13" s="443"/>
      <c r="EE13" s="443"/>
      <c r="EF13" s="443"/>
      <c r="EG13" s="443"/>
      <c r="EH13" s="443"/>
      <c r="EI13" s="443"/>
      <c r="EJ13" s="443"/>
      <c r="EK13" s="443"/>
      <c r="EL13" s="443"/>
      <c r="ER13" s="186"/>
      <c r="ES13" s="186"/>
      <c r="ET13" s="186"/>
      <c r="EU13" s="186"/>
      <c r="EX13" s="186"/>
      <c r="EZ13" s="520"/>
      <c r="FA13" s="521"/>
      <c r="FB13" s="521"/>
      <c r="FC13" s="521"/>
      <c r="FD13" s="521"/>
      <c r="FE13" s="521"/>
      <c r="FF13" s="521"/>
      <c r="FG13" s="521"/>
      <c r="FH13" s="521"/>
      <c r="FI13" s="521"/>
      <c r="FJ13" s="521"/>
      <c r="FK13" s="522"/>
    </row>
    <row r="14" spans="1:167" s="183" customFormat="1" ht="10.5" customHeight="1">
      <c r="A14" s="183" t="s">
        <v>636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O14" s="531"/>
      <c r="AP14" s="531"/>
      <c r="AQ14" s="531"/>
      <c r="AR14" s="531"/>
      <c r="AS14" s="531"/>
      <c r="AT14" s="531"/>
      <c r="AU14" s="531"/>
      <c r="AV14" s="531"/>
      <c r="AW14" s="531"/>
      <c r="AX14" s="531"/>
      <c r="AY14" s="531"/>
      <c r="AZ14" s="531"/>
      <c r="BA14" s="531"/>
      <c r="BB14" s="531"/>
      <c r="BC14" s="531"/>
      <c r="BD14" s="531"/>
      <c r="BE14" s="531"/>
      <c r="BF14" s="531"/>
      <c r="BG14" s="531"/>
      <c r="BH14" s="531"/>
      <c r="BI14" s="531"/>
      <c r="BJ14" s="531"/>
      <c r="BK14" s="531"/>
      <c r="BL14" s="531"/>
      <c r="BM14" s="531"/>
      <c r="BN14" s="531"/>
      <c r="BO14" s="531"/>
      <c r="BP14" s="531"/>
      <c r="BQ14" s="531"/>
      <c r="BR14" s="531"/>
      <c r="BS14" s="531"/>
      <c r="BT14" s="531"/>
      <c r="BU14" s="531"/>
      <c r="BV14" s="531"/>
      <c r="BW14" s="531"/>
      <c r="BX14" s="531"/>
      <c r="BY14" s="531"/>
      <c r="BZ14" s="531"/>
      <c r="CA14" s="531"/>
      <c r="CB14" s="531"/>
      <c r="CC14" s="531"/>
      <c r="CD14" s="531"/>
      <c r="CE14" s="531"/>
      <c r="CF14" s="531"/>
      <c r="CG14" s="531"/>
      <c r="CH14" s="531"/>
      <c r="CI14" s="531"/>
      <c r="CJ14" s="531"/>
      <c r="CK14" s="531"/>
      <c r="CL14" s="531"/>
      <c r="CM14" s="531"/>
      <c r="CN14" s="531"/>
      <c r="CO14" s="531"/>
      <c r="CP14" s="531"/>
      <c r="CQ14" s="531"/>
      <c r="CR14" s="531"/>
      <c r="CS14" s="531"/>
      <c r="CT14" s="531"/>
      <c r="CU14" s="531"/>
      <c r="CV14" s="531"/>
      <c r="CW14" s="531"/>
      <c r="CX14" s="531"/>
      <c r="CY14" s="531"/>
      <c r="CZ14" s="531"/>
      <c r="DA14" s="531"/>
      <c r="DB14" s="531"/>
      <c r="DC14" s="531"/>
      <c r="DD14" s="531"/>
      <c r="DE14" s="531"/>
      <c r="DF14" s="531"/>
      <c r="DG14" s="531"/>
      <c r="DH14" s="531"/>
      <c r="DI14" s="531"/>
      <c r="DJ14" s="531"/>
      <c r="DK14" s="531"/>
      <c r="DL14" s="531"/>
      <c r="DM14" s="531"/>
      <c r="DN14" s="531"/>
      <c r="DO14" s="531"/>
      <c r="DP14" s="531"/>
      <c r="DQ14" s="531"/>
      <c r="DR14" s="531"/>
      <c r="DS14" s="531"/>
      <c r="DT14" s="531"/>
      <c r="DU14" s="531"/>
      <c r="DV14" s="531"/>
      <c r="DW14" s="531"/>
      <c r="DX14" s="531"/>
      <c r="DY14" s="531"/>
      <c r="DZ14" s="531"/>
      <c r="EA14" s="531"/>
      <c r="EB14" s="531"/>
      <c r="EC14" s="531"/>
      <c r="ED14" s="531"/>
      <c r="EE14" s="531"/>
      <c r="EF14" s="531"/>
      <c r="EG14" s="531"/>
      <c r="EH14" s="531"/>
      <c r="EI14" s="531"/>
      <c r="EJ14" s="531"/>
      <c r="EK14" s="531"/>
      <c r="EL14" s="531"/>
      <c r="ER14" s="186"/>
      <c r="ES14" s="186"/>
      <c r="ET14" s="186"/>
      <c r="EU14" s="186"/>
      <c r="EX14" s="186" t="s">
        <v>637</v>
      </c>
      <c r="EZ14" s="526"/>
      <c r="FA14" s="442"/>
      <c r="FB14" s="442"/>
      <c r="FC14" s="442"/>
      <c r="FD14" s="442"/>
      <c r="FE14" s="442"/>
      <c r="FF14" s="442"/>
      <c r="FG14" s="442"/>
      <c r="FH14" s="442"/>
      <c r="FI14" s="442"/>
      <c r="FJ14" s="442"/>
      <c r="FK14" s="527"/>
    </row>
    <row r="15" spans="1:167" s="183" customFormat="1" ht="3" customHeight="1" thickBo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R15" s="186"/>
      <c r="ES15" s="186"/>
      <c r="ET15" s="186"/>
      <c r="EU15" s="186"/>
      <c r="EX15" s="186"/>
      <c r="EZ15" s="520"/>
      <c r="FA15" s="521"/>
      <c r="FB15" s="521"/>
      <c r="FC15" s="521"/>
      <c r="FD15" s="521"/>
      <c r="FE15" s="521"/>
      <c r="FF15" s="521"/>
      <c r="FG15" s="521"/>
      <c r="FH15" s="521"/>
      <c r="FI15" s="521"/>
      <c r="FJ15" s="521"/>
      <c r="FK15" s="522"/>
    </row>
    <row r="16" spans="1:167" s="183" customFormat="1" ht="10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N16" s="193"/>
      <c r="AO16" s="194" t="s">
        <v>638</v>
      </c>
      <c r="AP16" s="193"/>
      <c r="AQ16" s="193"/>
      <c r="AR16" s="193"/>
      <c r="AY16" s="535" t="s">
        <v>639</v>
      </c>
      <c r="AZ16" s="536"/>
      <c r="BA16" s="536"/>
      <c r="BB16" s="536"/>
      <c r="BC16" s="536"/>
      <c r="BD16" s="536"/>
      <c r="BE16" s="536"/>
      <c r="BF16" s="536"/>
      <c r="BG16" s="536"/>
      <c r="BH16" s="536"/>
      <c r="BI16" s="536"/>
      <c r="BJ16" s="536"/>
      <c r="BK16" s="536"/>
      <c r="BL16" s="536"/>
      <c r="BM16" s="536"/>
      <c r="BN16" s="536"/>
      <c r="BO16" s="536"/>
      <c r="BP16" s="536"/>
      <c r="BQ16" s="536"/>
      <c r="BR16" s="536"/>
      <c r="BS16" s="536"/>
      <c r="BT16" s="536"/>
      <c r="BU16" s="536"/>
      <c r="BV16" s="536"/>
      <c r="BW16" s="536"/>
      <c r="BX16" s="536"/>
      <c r="BY16" s="536"/>
      <c r="BZ16" s="537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R16" s="186"/>
      <c r="ES16" s="186"/>
      <c r="ET16" s="186"/>
      <c r="EU16" s="186"/>
      <c r="EX16" s="186" t="s">
        <v>640</v>
      </c>
      <c r="EZ16" s="532"/>
      <c r="FA16" s="533"/>
      <c r="FB16" s="533"/>
      <c r="FC16" s="533"/>
      <c r="FD16" s="533"/>
      <c r="FE16" s="533"/>
      <c r="FF16" s="533"/>
      <c r="FG16" s="533"/>
      <c r="FH16" s="533"/>
      <c r="FI16" s="533"/>
      <c r="FJ16" s="533"/>
      <c r="FK16" s="534"/>
    </row>
    <row r="17" spans="1:167" s="183" customFormat="1" ht="3" customHeight="1" thickBo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Y17" s="538"/>
      <c r="AZ17" s="539"/>
      <c r="BA17" s="539"/>
      <c r="BB17" s="539"/>
      <c r="BC17" s="539"/>
      <c r="BD17" s="539"/>
      <c r="BE17" s="539"/>
      <c r="BF17" s="539"/>
      <c r="BG17" s="539"/>
      <c r="BH17" s="539"/>
      <c r="BI17" s="539"/>
      <c r="BJ17" s="539"/>
      <c r="BK17" s="539"/>
      <c r="BL17" s="539"/>
      <c r="BM17" s="539"/>
      <c r="BN17" s="539"/>
      <c r="BO17" s="539"/>
      <c r="BP17" s="539"/>
      <c r="BQ17" s="539"/>
      <c r="BR17" s="539"/>
      <c r="BS17" s="539"/>
      <c r="BT17" s="539"/>
      <c r="BU17" s="539"/>
      <c r="BV17" s="539"/>
      <c r="BW17" s="539"/>
      <c r="BX17" s="539"/>
      <c r="BY17" s="539"/>
      <c r="BZ17" s="540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R17" s="186"/>
      <c r="ES17" s="186"/>
      <c r="ET17" s="186"/>
      <c r="EU17" s="186"/>
      <c r="EX17" s="186"/>
      <c r="EZ17" s="526"/>
      <c r="FA17" s="442"/>
      <c r="FB17" s="442"/>
      <c r="FC17" s="442"/>
      <c r="FD17" s="442"/>
      <c r="FE17" s="442"/>
      <c r="FF17" s="442"/>
      <c r="FG17" s="442"/>
      <c r="FH17" s="442"/>
      <c r="FI17" s="442"/>
      <c r="FJ17" s="442"/>
      <c r="FK17" s="527"/>
    </row>
    <row r="18" spans="1:167" s="183" customFormat="1" ht="10.5" customHeight="1">
      <c r="A18" s="183" t="s">
        <v>641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O18" s="519"/>
      <c r="AP18" s="519"/>
      <c r="AQ18" s="519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19"/>
      <c r="BM18" s="519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19"/>
      <c r="CC18" s="519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19"/>
      <c r="CS18" s="519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19"/>
      <c r="DI18" s="519"/>
      <c r="DJ18" s="519"/>
      <c r="DK18" s="519"/>
      <c r="DL18" s="519"/>
      <c r="DM18" s="519"/>
      <c r="DN18" s="519"/>
      <c r="DO18" s="519"/>
      <c r="DP18" s="519"/>
      <c r="DQ18" s="519"/>
      <c r="DR18" s="519"/>
      <c r="DS18" s="519"/>
      <c r="DT18" s="519"/>
      <c r="DU18" s="519"/>
      <c r="DV18" s="519"/>
      <c r="DW18" s="519"/>
      <c r="DX18" s="519"/>
      <c r="DY18" s="519"/>
      <c r="DZ18" s="519"/>
      <c r="EA18" s="519"/>
      <c r="EB18" s="519"/>
      <c r="EC18" s="519"/>
      <c r="ED18" s="519"/>
      <c r="EE18" s="519"/>
      <c r="EF18" s="519"/>
      <c r="EG18" s="519"/>
      <c r="EH18" s="519"/>
      <c r="EI18" s="519"/>
      <c r="EJ18" s="519"/>
      <c r="EK18" s="519"/>
      <c r="EL18" s="519"/>
      <c r="ER18" s="186"/>
      <c r="ES18" s="186"/>
      <c r="ET18" s="186"/>
      <c r="EU18" s="186"/>
      <c r="EX18" s="192" t="s">
        <v>642</v>
      </c>
      <c r="EZ18" s="528"/>
      <c r="FA18" s="529"/>
      <c r="FB18" s="529"/>
      <c r="FC18" s="529"/>
      <c r="FD18" s="529"/>
      <c r="FE18" s="529"/>
      <c r="FF18" s="529"/>
      <c r="FG18" s="529"/>
      <c r="FH18" s="529"/>
      <c r="FI18" s="529"/>
      <c r="FJ18" s="529"/>
      <c r="FK18" s="530"/>
    </row>
    <row r="19" spans="1:167" s="183" customFormat="1" ht="10.5" customHeight="1">
      <c r="A19" s="183" t="s">
        <v>643</v>
      </c>
      <c r="AO19" s="518" t="s">
        <v>545</v>
      </c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  <c r="DL19" s="518"/>
      <c r="DM19" s="518"/>
      <c r="DN19" s="518"/>
      <c r="DO19" s="518"/>
      <c r="DP19" s="518"/>
      <c r="DQ19" s="518"/>
      <c r="DR19" s="518"/>
      <c r="DS19" s="518"/>
      <c r="DT19" s="518"/>
      <c r="DU19" s="518"/>
      <c r="DV19" s="518"/>
      <c r="DW19" s="518"/>
      <c r="DX19" s="518"/>
      <c r="DY19" s="518"/>
      <c r="DZ19" s="518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/>
      <c r="ER19" s="186"/>
      <c r="ES19" s="186"/>
      <c r="ET19" s="186"/>
      <c r="EU19" s="186"/>
      <c r="EX19" s="186"/>
      <c r="EZ19" s="520"/>
      <c r="FA19" s="521"/>
      <c r="FB19" s="521"/>
      <c r="FC19" s="521"/>
      <c r="FD19" s="521"/>
      <c r="FE19" s="521"/>
      <c r="FF19" s="521"/>
      <c r="FG19" s="521"/>
      <c r="FH19" s="521"/>
      <c r="FI19" s="521"/>
      <c r="FJ19" s="521"/>
      <c r="FK19" s="522"/>
    </row>
    <row r="20" spans="1:167" s="183" customFormat="1" ht="10.5" customHeight="1">
      <c r="A20" s="183" t="s">
        <v>26</v>
      </c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19"/>
      <c r="BL20" s="519"/>
      <c r="BM20" s="519"/>
      <c r="BN20" s="519"/>
      <c r="BO20" s="519"/>
      <c r="BP20" s="519"/>
      <c r="BQ20" s="519"/>
      <c r="BR20" s="519"/>
      <c r="BS20" s="519"/>
      <c r="BT20" s="519"/>
      <c r="BU20" s="519"/>
      <c r="BV20" s="519"/>
      <c r="BW20" s="519"/>
      <c r="BX20" s="519"/>
      <c r="BY20" s="519"/>
      <c r="BZ20" s="519"/>
      <c r="CA20" s="519"/>
      <c r="CB20" s="519"/>
      <c r="CC20" s="519"/>
      <c r="CD20" s="519"/>
      <c r="CE20" s="519"/>
      <c r="CF20" s="519"/>
      <c r="CG20" s="519"/>
      <c r="CH20" s="519"/>
      <c r="CI20" s="519"/>
      <c r="CJ20" s="519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19"/>
      <c r="CW20" s="519"/>
      <c r="CX20" s="519"/>
      <c r="CY20" s="519"/>
      <c r="CZ20" s="519"/>
      <c r="DA20" s="519"/>
      <c r="DB20" s="519"/>
      <c r="DC20" s="519"/>
      <c r="DD20" s="519"/>
      <c r="DE20" s="519"/>
      <c r="DF20" s="519"/>
      <c r="DG20" s="519"/>
      <c r="DH20" s="519"/>
      <c r="DI20" s="519"/>
      <c r="DJ20" s="519"/>
      <c r="DK20" s="519"/>
      <c r="DL20" s="519"/>
      <c r="DM20" s="519"/>
      <c r="DN20" s="519"/>
      <c r="DO20" s="519"/>
      <c r="DP20" s="519"/>
      <c r="DQ20" s="519"/>
      <c r="DR20" s="519"/>
      <c r="DS20" s="519"/>
      <c r="DT20" s="519"/>
      <c r="DU20" s="519"/>
      <c r="DV20" s="519"/>
      <c r="DW20" s="519"/>
      <c r="DX20" s="519"/>
      <c r="DY20" s="519"/>
      <c r="DZ20" s="519"/>
      <c r="EA20" s="519"/>
      <c r="EB20" s="519"/>
      <c r="EC20" s="519"/>
      <c r="ED20" s="519"/>
      <c r="EE20" s="519"/>
      <c r="EF20" s="519"/>
      <c r="EG20" s="519"/>
      <c r="EH20" s="519"/>
      <c r="EI20" s="519"/>
      <c r="EJ20" s="519"/>
      <c r="EK20" s="519"/>
      <c r="EL20" s="519"/>
      <c r="ER20" s="186"/>
      <c r="ES20" s="186"/>
      <c r="ET20" s="186"/>
      <c r="EU20" s="186"/>
      <c r="EX20" s="186" t="s">
        <v>644</v>
      </c>
      <c r="EZ20" s="523"/>
      <c r="FA20" s="524"/>
      <c r="FB20" s="524"/>
      <c r="FC20" s="524"/>
      <c r="FD20" s="524"/>
      <c r="FE20" s="524"/>
      <c r="FF20" s="524"/>
      <c r="FG20" s="524"/>
      <c r="FH20" s="524"/>
      <c r="FI20" s="524"/>
      <c r="FJ20" s="524"/>
      <c r="FK20" s="525"/>
    </row>
    <row r="21" spans="1:167" s="183" customFormat="1" ht="10.5" customHeight="1">
      <c r="A21" s="183" t="s">
        <v>643</v>
      </c>
      <c r="AO21" s="518" t="s">
        <v>645</v>
      </c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8"/>
      <c r="CC21" s="518"/>
      <c r="CD21" s="518"/>
      <c r="CE21" s="518"/>
      <c r="CF21" s="518"/>
      <c r="CG21" s="518"/>
      <c r="CH21" s="518"/>
      <c r="CI21" s="518"/>
      <c r="CJ21" s="518"/>
      <c r="CK21" s="518"/>
      <c r="CL21" s="518"/>
      <c r="CM21" s="518"/>
      <c r="CN21" s="518"/>
      <c r="CO21" s="518"/>
      <c r="CP21" s="518"/>
      <c r="CQ21" s="518"/>
      <c r="CR21" s="518"/>
      <c r="CS21" s="518"/>
      <c r="CT21" s="518"/>
      <c r="CU21" s="518"/>
      <c r="CV21" s="518"/>
      <c r="CW21" s="518"/>
      <c r="CX21" s="518"/>
      <c r="CY21" s="518"/>
      <c r="CZ21" s="518"/>
      <c r="DA21" s="518"/>
      <c r="DB21" s="518"/>
      <c r="DC21" s="518"/>
      <c r="DD21" s="518"/>
      <c r="DE21" s="518"/>
      <c r="DF21" s="518"/>
      <c r="DG21" s="518"/>
      <c r="DH21" s="518"/>
      <c r="DI21" s="518"/>
      <c r="DJ21" s="518"/>
      <c r="DK21" s="518"/>
      <c r="DL21" s="518"/>
      <c r="DM21" s="518"/>
      <c r="DN21" s="518"/>
      <c r="DO21" s="518"/>
      <c r="DP21" s="518"/>
      <c r="DQ21" s="518"/>
      <c r="DR21" s="518"/>
      <c r="DS21" s="518"/>
      <c r="DT21" s="518"/>
      <c r="DU21" s="518"/>
      <c r="DV21" s="518"/>
      <c r="DW21" s="518"/>
      <c r="DX21" s="518"/>
      <c r="DY21" s="518"/>
      <c r="DZ21" s="518"/>
      <c r="EA21" s="518"/>
      <c r="EB21" s="518"/>
      <c r="EC21" s="518"/>
      <c r="ED21" s="518"/>
      <c r="EE21" s="518"/>
      <c r="EF21" s="518"/>
      <c r="EG21" s="518"/>
      <c r="EH21" s="518"/>
      <c r="EI21" s="518"/>
      <c r="EJ21" s="518"/>
      <c r="EK21" s="518"/>
      <c r="EL21" s="518"/>
      <c r="EN21" s="191"/>
      <c r="EO21" s="191"/>
      <c r="EP21" s="191"/>
      <c r="EQ21" s="191"/>
      <c r="ER21" s="192"/>
      <c r="ES21" s="192"/>
      <c r="ET21" s="192"/>
      <c r="EU21" s="192"/>
      <c r="EW21" s="191"/>
      <c r="EZ21" s="520"/>
      <c r="FA21" s="521"/>
      <c r="FB21" s="521"/>
      <c r="FC21" s="521"/>
      <c r="FD21" s="521"/>
      <c r="FE21" s="521"/>
      <c r="FF21" s="521"/>
      <c r="FG21" s="521"/>
      <c r="FH21" s="521"/>
      <c r="FI21" s="521"/>
      <c r="FJ21" s="521"/>
      <c r="FK21" s="522"/>
    </row>
    <row r="22" spans="1:167" s="183" customFormat="1" ht="10.5" customHeight="1">
      <c r="A22" s="183" t="s">
        <v>646</v>
      </c>
      <c r="AO22" s="519"/>
      <c r="AP22" s="519"/>
      <c r="AQ22" s="519"/>
      <c r="AR22" s="519"/>
      <c r="AS22" s="519"/>
      <c r="AT22" s="519"/>
      <c r="AU22" s="519"/>
      <c r="AV22" s="519"/>
      <c r="AW22" s="519"/>
      <c r="AX22" s="519"/>
      <c r="AY22" s="519"/>
      <c r="AZ22" s="519"/>
      <c r="BA22" s="519"/>
      <c r="BB22" s="519"/>
      <c r="BC22" s="519"/>
      <c r="BD22" s="519"/>
      <c r="BE22" s="519"/>
      <c r="BF22" s="519"/>
      <c r="BG22" s="519"/>
      <c r="BH22" s="519"/>
      <c r="BI22" s="519"/>
      <c r="BJ22" s="519"/>
      <c r="BK22" s="519"/>
      <c r="BL22" s="519"/>
      <c r="BM22" s="519"/>
      <c r="BN22" s="519"/>
      <c r="BO22" s="519"/>
      <c r="BP22" s="519"/>
      <c r="BQ22" s="519"/>
      <c r="BR22" s="519"/>
      <c r="BS22" s="519"/>
      <c r="BT22" s="519"/>
      <c r="BU22" s="519"/>
      <c r="BV22" s="519"/>
      <c r="BW22" s="519"/>
      <c r="BX22" s="519"/>
      <c r="BY22" s="519"/>
      <c r="BZ22" s="519"/>
      <c r="CA22" s="519"/>
      <c r="CB22" s="519"/>
      <c r="CC22" s="519"/>
      <c r="CD22" s="519"/>
      <c r="CE22" s="519"/>
      <c r="CF22" s="519"/>
      <c r="CG22" s="519"/>
      <c r="CH22" s="519"/>
      <c r="CI22" s="519"/>
      <c r="CJ22" s="519"/>
      <c r="CK22" s="519"/>
      <c r="CL22" s="519"/>
      <c r="CM22" s="519"/>
      <c r="CN22" s="519"/>
      <c r="CO22" s="519"/>
      <c r="CP22" s="519"/>
      <c r="CQ22" s="519"/>
      <c r="CR22" s="519"/>
      <c r="CS22" s="519"/>
      <c r="CT22" s="519"/>
      <c r="CU22" s="519"/>
      <c r="CV22" s="519"/>
      <c r="CW22" s="519"/>
      <c r="CX22" s="519"/>
      <c r="CY22" s="519"/>
      <c r="CZ22" s="519"/>
      <c r="DA22" s="519"/>
      <c r="DB22" s="519"/>
      <c r="DC22" s="519"/>
      <c r="DD22" s="519"/>
      <c r="DE22" s="519"/>
      <c r="DF22" s="519"/>
      <c r="DG22" s="519"/>
      <c r="DH22" s="519"/>
      <c r="DI22" s="519"/>
      <c r="DJ22" s="519"/>
      <c r="DK22" s="519"/>
      <c r="DL22" s="519"/>
      <c r="DM22" s="519"/>
      <c r="DN22" s="519"/>
      <c r="DO22" s="519"/>
      <c r="DP22" s="519"/>
      <c r="DQ22" s="519"/>
      <c r="DR22" s="519"/>
      <c r="DS22" s="519"/>
      <c r="DT22" s="519"/>
      <c r="DU22" s="519"/>
      <c r="DV22" s="519"/>
      <c r="DW22" s="519"/>
      <c r="DX22" s="519"/>
      <c r="DY22" s="519"/>
      <c r="DZ22" s="519"/>
      <c r="EA22" s="519"/>
      <c r="EB22" s="519"/>
      <c r="EC22" s="519"/>
      <c r="ED22" s="519"/>
      <c r="EE22" s="519"/>
      <c r="EF22" s="519"/>
      <c r="EG22" s="519"/>
      <c r="EH22" s="519"/>
      <c r="EI22" s="519"/>
      <c r="EJ22" s="519"/>
      <c r="EK22" s="519"/>
      <c r="EL22" s="519"/>
      <c r="EN22" s="191"/>
      <c r="EO22" s="191"/>
      <c r="EP22" s="191"/>
      <c r="EQ22" s="191"/>
      <c r="ER22" s="192"/>
      <c r="ES22" s="192"/>
      <c r="ET22" s="192"/>
      <c r="EU22" s="192"/>
      <c r="EW22" s="191"/>
      <c r="EX22" s="186" t="s">
        <v>637</v>
      </c>
      <c r="EZ22" s="526"/>
      <c r="FA22" s="442"/>
      <c r="FB22" s="442"/>
      <c r="FC22" s="442"/>
      <c r="FD22" s="442"/>
      <c r="FE22" s="442"/>
      <c r="FF22" s="442"/>
      <c r="FG22" s="442"/>
      <c r="FH22" s="442"/>
      <c r="FI22" s="442"/>
      <c r="FJ22" s="442"/>
      <c r="FK22" s="527"/>
    </row>
    <row r="23" spans="1:167" s="183" customFormat="1" ht="10.5" customHeight="1">
      <c r="A23" s="183" t="s">
        <v>647</v>
      </c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1"/>
      <c r="EK23" s="191"/>
      <c r="EL23" s="191"/>
      <c r="EM23" s="191"/>
      <c r="EN23" s="191"/>
      <c r="EO23" s="191"/>
      <c r="EP23" s="191"/>
      <c r="EQ23" s="191"/>
      <c r="ER23" s="192"/>
      <c r="ES23" s="192"/>
      <c r="ET23" s="192"/>
      <c r="EU23" s="192"/>
      <c r="EW23" s="191"/>
      <c r="EX23" s="186" t="s">
        <v>29</v>
      </c>
      <c r="EZ23" s="523"/>
      <c r="FA23" s="524"/>
      <c r="FB23" s="524"/>
      <c r="FC23" s="524"/>
      <c r="FD23" s="524"/>
      <c r="FE23" s="524"/>
      <c r="FF23" s="524"/>
      <c r="FG23" s="524"/>
      <c r="FH23" s="524"/>
      <c r="FI23" s="524"/>
      <c r="FJ23" s="524"/>
      <c r="FK23" s="525"/>
    </row>
    <row r="24" spans="12:167" s="183" customFormat="1" ht="10.5" customHeight="1" thickBot="1"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1"/>
      <c r="EK24" s="191"/>
      <c r="EL24" s="191"/>
      <c r="EM24" s="191"/>
      <c r="EN24" s="191"/>
      <c r="EO24" s="191"/>
      <c r="EP24" s="191"/>
      <c r="EQ24" s="191"/>
      <c r="ER24" s="192"/>
      <c r="ES24" s="192"/>
      <c r="ET24" s="192"/>
      <c r="EU24" s="192"/>
      <c r="EW24" s="191"/>
      <c r="EX24" s="186" t="s">
        <v>648</v>
      </c>
      <c r="EZ24" s="495"/>
      <c r="FA24" s="496"/>
      <c r="FB24" s="496"/>
      <c r="FC24" s="496"/>
      <c r="FD24" s="496"/>
      <c r="FE24" s="496"/>
      <c r="FF24" s="496"/>
      <c r="FG24" s="496"/>
      <c r="FH24" s="496"/>
      <c r="FI24" s="496"/>
      <c r="FJ24" s="496"/>
      <c r="FK24" s="497"/>
    </row>
    <row r="25" spans="12:167" s="182" customFormat="1" ht="10.5" customHeight="1" thickBot="1">
      <c r="L25" s="452" t="s">
        <v>649</v>
      </c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7"/>
      <c r="EK25" s="197"/>
      <c r="EL25" s="197"/>
      <c r="EM25" s="197"/>
      <c r="EN25" s="197"/>
      <c r="EO25" s="197"/>
      <c r="EP25" s="197"/>
      <c r="EQ25" s="197"/>
      <c r="ER25" s="198"/>
      <c r="ES25" s="198"/>
      <c r="ET25" s="198"/>
      <c r="EU25" s="198"/>
      <c r="EW25" s="197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</row>
    <row r="26" spans="50:167" s="183" customFormat="1" ht="12" thickBot="1">
      <c r="AX26" s="200"/>
      <c r="AY26" s="200"/>
      <c r="AZ26" s="200"/>
      <c r="BA26" s="200"/>
      <c r="BB26" s="200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CB26" s="195"/>
      <c r="CC26" s="195"/>
      <c r="CD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I26" s="195"/>
      <c r="EL26" s="192" t="s">
        <v>650</v>
      </c>
      <c r="EN26" s="498"/>
      <c r="EO26" s="499"/>
      <c r="EP26" s="499"/>
      <c r="EQ26" s="499"/>
      <c r="ER26" s="499"/>
      <c r="ES26" s="499"/>
      <c r="ET26" s="499"/>
      <c r="EU26" s="499"/>
      <c r="EV26" s="499"/>
      <c r="EW26" s="499"/>
      <c r="EX26" s="499"/>
      <c r="EY26" s="499"/>
      <c r="EZ26" s="499"/>
      <c r="FA26" s="499"/>
      <c r="FB26" s="499"/>
      <c r="FC26" s="499"/>
      <c r="FD26" s="499"/>
      <c r="FE26" s="499"/>
      <c r="FF26" s="499"/>
      <c r="FG26" s="499"/>
      <c r="FH26" s="499"/>
      <c r="FI26" s="499"/>
      <c r="FJ26" s="499"/>
      <c r="FK26" s="500"/>
    </row>
    <row r="27" spans="1:167" s="183" customFormat="1" ht="4.5" customHeight="1">
      <c r="A27" s="193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1"/>
      <c r="EK27" s="191"/>
      <c r="EL27" s="191"/>
      <c r="EM27" s="191"/>
      <c r="EN27" s="191"/>
      <c r="EO27" s="191"/>
      <c r="EP27" s="191"/>
      <c r="EQ27" s="191"/>
      <c r="ER27" s="192"/>
      <c r="ES27" s="192"/>
      <c r="ET27" s="192"/>
      <c r="EU27" s="192"/>
      <c r="EW27" s="19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</row>
    <row r="28" spans="1:167" s="183" customFormat="1" ht="10.5" customHeight="1">
      <c r="A28" s="501" t="s">
        <v>651</v>
      </c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3" t="s">
        <v>652</v>
      </c>
      <c r="AF28" s="502"/>
      <c r="AG28" s="502"/>
      <c r="AH28" s="502"/>
      <c r="AI28" s="502"/>
      <c r="AJ28" s="502"/>
      <c r="AK28" s="502"/>
      <c r="AL28" s="502"/>
      <c r="AM28" s="502"/>
      <c r="AN28" s="502"/>
      <c r="AO28" s="504" t="s">
        <v>653</v>
      </c>
      <c r="AP28" s="505"/>
      <c r="AQ28" s="505"/>
      <c r="AR28" s="505"/>
      <c r="AS28" s="505"/>
      <c r="AT28" s="505"/>
      <c r="AU28" s="505"/>
      <c r="AV28" s="505"/>
      <c r="AW28" s="505"/>
      <c r="AX28" s="505"/>
      <c r="AY28" s="503" t="s">
        <v>654</v>
      </c>
      <c r="AZ28" s="502"/>
      <c r="BA28" s="502"/>
      <c r="BB28" s="502"/>
      <c r="BC28" s="502"/>
      <c r="BD28" s="502"/>
      <c r="BE28" s="502"/>
      <c r="BF28" s="502"/>
      <c r="BG28" s="502"/>
      <c r="BH28" s="502"/>
      <c r="BI28" s="506" t="s">
        <v>655</v>
      </c>
      <c r="BJ28" s="507"/>
      <c r="BK28" s="507"/>
      <c r="BL28" s="507"/>
      <c r="BM28" s="507"/>
      <c r="BN28" s="507"/>
      <c r="BO28" s="507"/>
      <c r="BP28" s="507"/>
      <c r="BQ28" s="507"/>
      <c r="BR28" s="507"/>
      <c r="BS28" s="507"/>
      <c r="BT28" s="507"/>
      <c r="BU28" s="507"/>
      <c r="BV28" s="507"/>
      <c r="BW28" s="507"/>
      <c r="BX28" s="507"/>
      <c r="BY28" s="507"/>
      <c r="BZ28" s="507"/>
      <c r="CA28" s="507"/>
      <c r="CB28" s="507"/>
      <c r="CC28" s="507"/>
      <c r="CD28" s="507"/>
      <c r="CE28" s="507"/>
      <c r="CF28" s="507"/>
      <c r="CG28" s="507"/>
      <c r="CH28" s="507"/>
      <c r="CI28" s="507"/>
      <c r="CJ28" s="507"/>
      <c r="CK28" s="507"/>
      <c r="CL28" s="507"/>
      <c r="CM28" s="508"/>
      <c r="CN28" s="509" t="s">
        <v>656</v>
      </c>
      <c r="CO28" s="510"/>
      <c r="CP28" s="510"/>
      <c r="CQ28" s="510"/>
      <c r="CR28" s="510"/>
      <c r="CS28" s="510"/>
      <c r="CT28" s="510"/>
      <c r="CU28" s="510"/>
      <c r="CV28" s="510"/>
      <c r="CW28" s="510"/>
      <c r="CX28" s="510"/>
      <c r="CY28" s="510"/>
      <c r="CZ28" s="510"/>
      <c r="DA28" s="510"/>
      <c r="DB28" s="510"/>
      <c r="DC28" s="510"/>
      <c r="DD28" s="510"/>
      <c r="DE28" s="510"/>
      <c r="DF28" s="510"/>
      <c r="DG28" s="510"/>
      <c r="DH28" s="510"/>
      <c r="DI28" s="510"/>
      <c r="DJ28" s="510"/>
      <c r="DK28" s="510"/>
      <c r="DL28" s="510"/>
      <c r="DM28" s="510"/>
      <c r="DN28" s="510"/>
      <c r="DO28" s="511"/>
      <c r="DP28" s="484" t="s">
        <v>657</v>
      </c>
      <c r="DQ28" s="485"/>
      <c r="DR28" s="485"/>
      <c r="DS28" s="485"/>
      <c r="DT28" s="485"/>
      <c r="DU28" s="485"/>
      <c r="DV28" s="485"/>
      <c r="DW28" s="485"/>
      <c r="DX28" s="485"/>
      <c r="DY28" s="485"/>
      <c r="DZ28" s="485"/>
      <c r="EA28" s="485"/>
      <c r="EB28" s="485"/>
      <c r="EC28" s="485"/>
      <c r="ED28" s="485"/>
      <c r="EE28" s="485"/>
      <c r="EF28" s="485"/>
      <c r="EG28" s="485"/>
      <c r="EH28" s="485"/>
      <c r="EI28" s="485"/>
      <c r="EJ28" s="485"/>
      <c r="EK28" s="485"/>
      <c r="EL28" s="485"/>
      <c r="EM28" s="485"/>
      <c r="EN28" s="485"/>
      <c r="EO28" s="485"/>
      <c r="EP28" s="485"/>
      <c r="EQ28" s="485"/>
      <c r="ER28" s="485"/>
      <c r="ES28" s="485"/>
      <c r="ET28" s="485"/>
      <c r="EU28" s="485"/>
      <c r="EV28" s="485"/>
      <c r="EW28" s="485"/>
      <c r="EX28" s="485"/>
      <c r="EY28" s="485"/>
      <c r="EZ28" s="485"/>
      <c r="FA28" s="485"/>
      <c r="FB28" s="485"/>
      <c r="FC28" s="485"/>
      <c r="FD28" s="485"/>
      <c r="FE28" s="485"/>
      <c r="FF28" s="485"/>
      <c r="FG28" s="485"/>
      <c r="FH28" s="485"/>
      <c r="FI28" s="485"/>
      <c r="FJ28" s="485"/>
      <c r="FK28" s="485"/>
    </row>
    <row r="29" spans="1:167" s="183" customFormat="1" ht="10.5" customHeight="1">
      <c r="A29" s="501"/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3"/>
      <c r="AF29" s="502"/>
      <c r="AG29" s="502"/>
      <c r="AH29" s="502"/>
      <c r="AI29" s="502"/>
      <c r="AJ29" s="502"/>
      <c r="AK29" s="502"/>
      <c r="AL29" s="502"/>
      <c r="AM29" s="502"/>
      <c r="AN29" s="502"/>
      <c r="AO29" s="504"/>
      <c r="AP29" s="505"/>
      <c r="AQ29" s="505"/>
      <c r="AR29" s="505"/>
      <c r="AS29" s="505"/>
      <c r="AT29" s="505"/>
      <c r="AU29" s="505"/>
      <c r="AV29" s="505"/>
      <c r="AW29" s="505"/>
      <c r="AX29" s="505"/>
      <c r="AY29" s="503"/>
      <c r="AZ29" s="502"/>
      <c r="BA29" s="502"/>
      <c r="BB29" s="502"/>
      <c r="BC29" s="502"/>
      <c r="BD29" s="502"/>
      <c r="BE29" s="502"/>
      <c r="BF29" s="502"/>
      <c r="BG29" s="502"/>
      <c r="BH29" s="502"/>
      <c r="BI29" s="490" t="s">
        <v>658</v>
      </c>
      <c r="BJ29" s="491"/>
      <c r="BK29" s="491"/>
      <c r="BL29" s="491"/>
      <c r="BM29" s="491"/>
      <c r="BN29" s="491"/>
      <c r="BO29" s="491"/>
      <c r="BP29" s="491"/>
      <c r="BQ29" s="491"/>
      <c r="BR29" s="491"/>
      <c r="BS29" s="491"/>
      <c r="BT29" s="491"/>
      <c r="BU29" s="491"/>
      <c r="BV29" s="491"/>
      <c r="BW29" s="491"/>
      <c r="BX29" s="491"/>
      <c r="BY29" s="491"/>
      <c r="BZ29" s="491"/>
      <c r="CA29" s="491"/>
      <c r="CB29" s="491"/>
      <c r="CC29" s="491"/>
      <c r="CD29" s="491"/>
      <c r="CE29" s="491"/>
      <c r="CF29" s="491"/>
      <c r="CG29" s="491"/>
      <c r="CH29" s="491"/>
      <c r="CI29" s="491"/>
      <c r="CJ29" s="491"/>
      <c r="CK29" s="491"/>
      <c r="CL29" s="491"/>
      <c r="CM29" s="492"/>
      <c r="CN29" s="512"/>
      <c r="CO29" s="513"/>
      <c r="CP29" s="513"/>
      <c r="CQ29" s="513"/>
      <c r="CR29" s="513"/>
      <c r="CS29" s="513"/>
      <c r="CT29" s="513"/>
      <c r="CU29" s="513"/>
      <c r="CV29" s="513"/>
      <c r="CW29" s="513"/>
      <c r="CX29" s="513"/>
      <c r="CY29" s="513"/>
      <c r="CZ29" s="513"/>
      <c r="DA29" s="513"/>
      <c r="DB29" s="513"/>
      <c r="DC29" s="513"/>
      <c r="DD29" s="513"/>
      <c r="DE29" s="513"/>
      <c r="DF29" s="513"/>
      <c r="DG29" s="513"/>
      <c r="DH29" s="513"/>
      <c r="DI29" s="513"/>
      <c r="DJ29" s="513"/>
      <c r="DK29" s="513"/>
      <c r="DL29" s="513"/>
      <c r="DM29" s="513"/>
      <c r="DN29" s="513"/>
      <c r="DO29" s="514"/>
      <c r="DP29" s="486"/>
      <c r="DQ29" s="487"/>
      <c r="DR29" s="487"/>
      <c r="DS29" s="487"/>
      <c r="DT29" s="487"/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7"/>
      <c r="EW29" s="487"/>
      <c r="EX29" s="487"/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487"/>
    </row>
    <row r="30" spans="1:167" s="204" customFormat="1" ht="10.5" customHeight="1">
      <c r="A30" s="501"/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5"/>
      <c r="AP30" s="505"/>
      <c r="AQ30" s="505"/>
      <c r="AR30" s="505"/>
      <c r="AS30" s="505"/>
      <c r="AT30" s="505"/>
      <c r="AU30" s="505"/>
      <c r="AV30" s="505"/>
      <c r="AW30" s="505"/>
      <c r="AX30" s="505"/>
      <c r="AY30" s="502"/>
      <c r="AZ30" s="502"/>
      <c r="BA30" s="502"/>
      <c r="BB30" s="502"/>
      <c r="BC30" s="502"/>
      <c r="BD30" s="502"/>
      <c r="BE30" s="502"/>
      <c r="BF30" s="502"/>
      <c r="BG30" s="502"/>
      <c r="BH30" s="502"/>
      <c r="BI30" s="202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6" t="s">
        <v>659</v>
      </c>
      <c r="CB30" s="444"/>
      <c r="CC30" s="444"/>
      <c r="CD30" s="444"/>
      <c r="CE30" s="183" t="s">
        <v>3</v>
      </c>
      <c r="CF30" s="183"/>
      <c r="CG30" s="183"/>
      <c r="CH30" s="183"/>
      <c r="CI30" s="183"/>
      <c r="CJ30" s="183"/>
      <c r="CK30" s="183"/>
      <c r="CL30" s="183"/>
      <c r="CM30" s="203"/>
      <c r="CN30" s="512"/>
      <c r="CO30" s="513"/>
      <c r="CP30" s="513"/>
      <c r="CQ30" s="513"/>
      <c r="CR30" s="513"/>
      <c r="CS30" s="513"/>
      <c r="CT30" s="513"/>
      <c r="CU30" s="513"/>
      <c r="CV30" s="513"/>
      <c r="CW30" s="513"/>
      <c r="CX30" s="513"/>
      <c r="CY30" s="513"/>
      <c r="CZ30" s="513"/>
      <c r="DA30" s="513"/>
      <c r="DB30" s="513"/>
      <c r="DC30" s="513"/>
      <c r="DD30" s="513"/>
      <c r="DE30" s="513"/>
      <c r="DF30" s="513"/>
      <c r="DG30" s="513"/>
      <c r="DH30" s="513"/>
      <c r="DI30" s="513"/>
      <c r="DJ30" s="513"/>
      <c r="DK30" s="513"/>
      <c r="DL30" s="513"/>
      <c r="DM30" s="513"/>
      <c r="DN30" s="513"/>
      <c r="DO30" s="514"/>
      <c r="DP30" s="486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7"/>
    </row>
    <row r="31" spans="1:167" s="204" customFormat="1" ht="3" customHeight="1">
      <c r="A31" s="501"/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5"/>
      <c r="AP31" s="505"/>
      <c r="AQ31" s="505"/>
      <c r="AR31" s="505"/>
      <c r="AS31" s="505"/>
      <c r="AT31" s="505"/>
      <c r="AU31" s="505"/>
      <c r="AV31" s="505"/>
      <c r="AW31" s="505"/>
      <c r="AX31" s="505"/>
      <c r="AY31" s="502"/>
      <c r="AZ31" s="502"/>
      <c r="BA31" s="502"/>
      <c r="BB31" s="502"/>
      <c r="BC31" s="502"/>
      <c r="BD31" s="502"/>
      <c r="BE31" s="502"/>
      <c r="BF31" s="502"/>
      <c r="BG31" s="502"/>
      <c r="BH31" s="502"/>
      <c r="BI31" s="205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7"/>
      <c r="CN31" s="515"/>
      <c r="CO31" s="516"/>
      <c r="CP31" s="516"/>
      <c r="CQ31" s="516"/>
      <c r="CR31" s="516"/>
      <c r="CS31" s="516"/>
      <c r="CT31" s="516"/>
      <c r="CU31" s="516"/>
      <c r="CV31" s="516"/>
      <c r="CW31" s="516"/>
      <c r="CX31" s="516"/>
      <c r="CY31" s="516"/>
      <c r="CZ31" s="516"/>
      <c r="DA31" s="516"/>
      <c r="DB31" s="516"/>
      <c r="DC31" s="516"/>
      <c r="DD31" s="516"/>
      <c r="DE31" s="516"/>
      <c r="DF31" s="516"/>
      <c r="DG31" s="516"/>
      <c r="DH31" s="516"/>
      <c r="DI31" s="516"/>
      <c r="DJ31" s="516"/>
      <c r="DK31" s="516"/>
      <c r="DL31" s="516"/>
      <c r="DM31" s="516"/>
      <c r="DN31" s="516"/>
      <c r="DO31" s="517"/>
      <c r="DP31" s="488"/>
      <c r="DQ31" s="489"/>
      <c r="DR31" s="489"/>
      <c r="DS31" s="489"/>
      <c r="DT31" s="489"/>
      <c r="DU31" s="489"/>
      <c r="DV31" s="489"/>
      <c r="DW31" s="489"/>
      <c r="DX31" s="489"/>
      <c r="DY31" s="489"/>
      <c r="DZ31" s="489"/>
      <c r="EA31" s="489"/>
      <c r="EB31" s="489"/>
      <c r="EC31" s="489"/>
      <c r="ED31" s="489"/>
      <c r="EE31" s="489"/>
      <c r="EF31" s="489"/>
      <c r="EG31" s="489"/>
      <c r="EH31" s="489"/>
      <c r="EI31" s="489"/>
      <c r="EJ31" s="489"/>
      <c r="EK31" s="489"/>
      <c r="EL31" s="489"/>
      <c r="EM31" s="489"/>
      <c r="EN31" s="489"/>
      <c r="EO31" s="489"/>
      <c r="EP31" s="489"/>
      <c r="EQ31" s="489"/>
      <c r="ER31" s="489"/>
      <c r="ES31" s="489"/>
      <c r="ET31" s="489"/>
      <c r="EU31" s="489"/>
      <c r="EV31" s="489"/>
      <c r="EW31" s="489"/>
      <c r="EX31" s="489"/>
      <c r="EY31" s="489"/>
      <c r="EZ31" s="489"/>
      <c r="FA31" s="489"/>
      <c r="FB31" s="489"/>
      <c r="FC31" s="489"/>
      <c r="FD31" s="489"/>
      <c r="FE31" s="489"/>
      <c r="FF31" s="489"/>
      <c r="FG31" s="489"/>
      <c r="FH31" s="489"/>
      <c r="FI31" s="489"/>
      <c r="FJ31" s="489"/>
      <c r="FK31" s="489"/>
    </row>
    <row r="32" spans="1:167" s="204" customFormat="1" ht="24" customHeight="1">
      <c r="A32" s="501"/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482" t="s">
        <v>660</v>
      </c>
      <c r="BJ32" s="482"/>
      <c r="BK32" s="482"/>
      <c r="BL32" s="482"/>
      <c r="BM32" s="482"/>
      <c r="BN32" s="482"/>
      <c r="BO32" s="482"/>
      <c r="BP32" s="482"/>
      <c r="BQ32" s="482"/>
      <c r="BR32" s="482"/>
      <c r="BS32" s="482" t="s">
        <v>661</v>
      </c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2"/>
      <c r="CM32" s="482"/>
      <c r="CN32" s="493" t="s">
        <v>660</v>
      </c>
      <c r="CO32" s="494"/>
      <c r="CP32" s="494"/>
      <c r="CQ32" s="494"/>
      <c r="CR32" s="494"/>
      <c r="CS32" s="494"/>
      <c r="CT32" s="494"/>
      <c r="CU32" s="494"/>
      <c r="CV32" s="494"/>
      <c r="CW32" s="494"/>
      <c r="CX32" s="494"/>
      <c r="CY32" s="494"/>
      <c r="CZ32" s="494"/>
      <c r="DA32" s="481"/>
      <c r="DB32" s="493" t="s">
        <v>661</v>
      </c>
      <c r="DC32" s="494"/>
      <c r="DD32" s="494"/>
      <c r="DE32" s="494"/>
      <c r="DF32" s="494"/>
      <c r="DG32" s="494"/>
      <c r="DH32" s="494"/>
      <c r="DI32" s="494"/>
      <c r="DJ32" s="494"/>
      <c r="DK32" s="494"/>
      <c r="DL32" s="494"/>
      <c r="DM32" s="494"/>
      <c r="DN32" s="494"/>
      <c r="DO32" s="481"/>
      <c r="DP32" s="482" t="s">
        <v>662</v>
      </c>
      <c r="DQ32" s="482"/>
      <c r="DR32" s="482"/>
      <c r="DS32" s="482"/>
      <c r="DT32" s="482"/>
      <c r="DU32" s="482"/>
      <c r="DV32" s="482"/>
      <c r="DW32" s="482"/>
      <c r="DX32" s="482"/>
      <c r="DY32" s="482"/>
      <c r="DZ32" s="482"/>
      <c r="EA32" s="482"/>
      <c r="EB32" s="482"/>
      <c r="EC32" s="482"/>
      <c r="ED32" s="482"/>
      <c r="EE32" s="482"/>
      <c r="EF32" s="482"/>
      <c r="EG32" s="482"/>
      <c r="EH32" s="482"/>
      <c r="EI32" s="482"/>
      <c r="EJ32" s="482"/>
      <c r="EK32" s="482"/>
      <c r="EL32" s="482"/>
      <c r="EM32" s="482"/>
      <c r="EN32" s="482" t="s">
        <v>663</v>
      </c>
      <c r="EO32" s="482"/>
      <c r="EP32" s="482"/>
      <c r="EQ32" s="482"/>
      <c r="ER32" s="482"/>
      <c r="ES32" s="482"/>
      <c r="ET32" s="482"/>
      <c r="EU32" s="482"/>
      <c r="EV32" s="482"/>
      <c r="EW32" s="482"/>
      <c r="EX32" s="482"/>
      <c r="EY32" s="482"/>
      <c r="EZ32" s="482"/>
      <c r="FA32" s="482"/>
      <c r="FB32" s="482"/>
      <c r="FC32" s="482"/>
      <c r="FD32" s="482"/>
      <c r="FE32" s="482"/>
      <c r="FF32" s="482"/>
      <c r="FG32" s="482"/>
      <c r="FH32" s="482"/>
      <c r="FI32" s="482"/>
      <c r="FJ32" s="482"/>
      <c r="FK32" s="493"/>
    </row>
    <row r="33" spans="1:167" s="183" customFormat="1" ht="10.5" customHeight="1" thickBot="1">
      <c r="A33" s="481">
        <v>1</v>
      </c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3">
        <v>2</v>
      </c>
      <c r="AF33" s="483"/>
      <c r="AG33" s="483"/>
      <c r="AH33" s="483"/>
      <c r="AI33" s="483"/>
      <c r="AJ33" s="483"/>
      <c r="AK33" s="483"/>
      <c r="AL33" s="483"/>
      <c r="AM33" s="483"/>
      <c r="AN33" s="483"/>
      <c r="AO33" s="483">
        <v>3</v>
      </c>
      <c r="AP33" s="483"/>
      <c r="AQ33" s="483"/>
      <c r="AR33" s="483"/>
      <c r="AS33" s="483"/>
      <c r="AT33" s="483"/>
      <c r="AU33" s="483"/>
      <c r="AV33" s="483"/>
      <c r="AW33" s="483"/>
      <c r="AX33" s="483"/>
      <c r="AY33" s="483">
        <v>4</v>
      </c>
      <c r="AZ33" s="483"/>
      <c r="BA33" s="483"/>
      <c r="BB33" s="483"/>
      <c r="BC33" s="483"/>
      <c r="BD33" s="483"/>
      <c r="BE33" s="483"/>
      <c r="BF33" s="483"/>
      <c r="BG33" s="483"/>
      <c r="BH33" s="483"/>
      <c r="BI33" s="478">
        <v>5</v>
      </c>
      <c r="BJ33" s="478"/>
      <c r="BK33" s="478"/>
      <c r="BL33" s="478"/>
      <c r="BM33" s="478"/>
      <c r="BN33" s="478"/>
      <c r="BO33" s="478"/>
      <c r="BP33" s="478"/>
      <c r="BQ33" s="478"/>
      <c r="BR33" s="478"/>
      <c r="BS33" s="483">
        <v>6</v>
      </c>
      <c r="BT33" s="483"/>
      <c r="BU33" s="483"/>
      <c r="BV33" s="483"/>
      <c r="BW33" s="483"/>
      <c r="BX33" s="483"/>
      <c r="BY33" s="483"/>
      <c r="BZ33" s="483"/>
      <c r="CA33" s="483"/>
      <c r="CB33" s="483"/>
      <c r="CC33" s="483"/>
      <c r="CD33" s="483"/>
      <c r="CE33" s="483"/>
      <c r="CF33" s="483"/>
      <c r="CG33" s="483"/>
      <c r="CH33" s="483"/>
      <c r="CI33" s="483"/>
      <c r="CJ33" s="483"/>
      <c r="CK33" s="483"/>
      <c r="CL33" s="483"/>
      <c r="CM33" s="483"/>
      <c r="CN33" s="478">
        <v>7</v>
      </c>
      <c r="CO33" s="478"/>
      <c r="CP33" s="478"/>
      <c r="CQ33" s="478"/>
      <c r="CR33" s="478"/>
      <c r="CS33" s="478"/>
      <c r="CT33" s="478"/>
      <c r="CU33" s="478"/>
      <c r="CV33" s="478"/>
      <c r="CW33" s="478"/>
      <c r="CX33" s="478"/>
      <c r="CY33" s="478"/>
      <c r="CZ33" s="478"/>
      <c r="DA33" s="478"/>
      <c r="DB33" s="478">
        <v>8</v>
      </c>
      <c r="DC33" s="478"/>
      <c r="DD33" s="478"/>
      <c r="DE33" s="478"/>
      <c r="DF33" s="478"/>
      <c r="DG33" s="478"/>
      <c r="DH33" s="478"/>
      <c r="DI33" s="478"/>
      <c r="DJ33" s="478"/>
      <c r="DK33" s="478"/>
      <c r="DL33" s="478"/>
      <c r="DM33" s="478"/>
      <c r="DN33" s="478"/>
      <c r="DO33" s="478"/>
      <c r="DP33" s="478">
        <v>9</v>
      </c>
      <c r="DQ33" s="478"/>
      <c r="DR33" s="478"/>
      <c r="DS33" s="478"/>
      <c r="DT33" s="478"/>
      <c r="DU33" s="478"/>
      <c r="DV33" s="478"/>
      <c r="DW33" s="478"/>
      <c r="DX33" s="478"/>
      <c r="DY33" s="478"/>
      <c r="DZ33" s="478"/>
      <c r="EA33" s="478"/>
      <c r="EB33" s="478"/>
      <c r="EC33" s="478"/>
      <c r="ED33" s="478"/>
      <c r="EE33" s="478"/>
      <c r="EF33" s="478"/>
      <c r="EG33" s="478"/>
      <c r="EH33" s="478"/>
      <c r="EI33" s="478"/>
      <c r="EJ33" s="478"/>
      <c r="EK33" s="478"/>
      <c r="EL33" s="478"/>
      <c r="EM33" s="478"/>
      <c r="EN33" s="478">
        <v>10</v>
      </c>
      <c r="EO33" s="478"/>
      <c r="EP33" s="478"/>
      <c r="EQ33" s="478"/>
      <c r="ER33" s="478"/>
      <c r="ES33" s="478"/>
      <c r="ET33" s="478"/>
      <c r="EU33" s="478"/>
      <c r="EV33" s="478"/>
      <c r="EW33" s="478"/>
      <c r="EX33" s="478"/>
      <c r="EY33" s="478"/>
      <c r="EZ33" s="478"/>
      <c r="FA33" s="478"/>
      <c r="FB33" s="478"/>
      <c r="FC33" s="478"/>
      <c r="FD33" s="478"/>
      <c r="FE33" s="478"/>
      <c r="FF33" s="478"/>
      <c r="FG33" s="478"/>
      <c r="FH33" s="478"/>
      <c r="FI33" s="478"/>
      <c r="FJ33" s="478"/>
      <c r="FK33" s="479"/>
    </row>
    <row r="34" spans="1:167" s="183" customFormat="1" ht="38.25" customHeight="1" thickBot="1">
      <c r="A34" s="473" t="s">
        <v>664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5"/>
      <c r="AE34" s="476" t="s">
        <v>699</v>
      </c>
      <c r="AF34" s="470"/>
      <c r="AG34" s="470"/>
      <c r="AH34" s="470"/>
      <c r="AI34" s="470"/>
      <c r="AJ34" s="470"/>
      <c r="AK34" s="470"/>
      <c r="AL34" s="470"/>
      <c r="AM34" s="470"/>
      <c r="AN34" s="470"/>
      <c r="AO34" s="480" t="s">
        <v>515</v>
      </c>
      <c r="AP34" s="480"/>
      <c r="AQ34" s="480"/>
      <c r="AR34" s="480"/>
      <c r="AS34" s="480"/>
      <c r="AT34" s="480"/>
      <c r="AU34" s="480"/>
      <c r="AV34" s="480"/>
      <c r="AW34" s="480"/>
      <c r="AX34" s="48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471"/>
      <c r="CJ34" s="471"/>
      <c r="CK34" s="471"/>
      <c r="CL34" s="471"/>
      <c r="CM34" s="471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1"/>
      <c r="DC34" s="471"/>
      <c r="DD34" s="471"/>
      <c r="DE34" s="471"/>
      <c r="DF34" s="471"/>
      <c r="DG34" s="471"/>
      <c r="DH34" s="471"/>
      <c r="DI34" s="471"/>
      <c r="DJ34" s="471"/>
      <c r="DK34" s="471"/>
      <c r="DL34" s="471"/>
      <c r="DM34" s="471"/>
      <c r="DN34" s="471"/>
      <c r="DO34" s="471"/>
      <c r="DP34" s="471">
        <v>390800</v>
      </c>
      <c r="DQ34" s="471"/>
      <c r="DR34" s="471"/>
      <c r="DS34" s="471"/>
      <c r="DT34" s="471"/>
      <c r="DU34" s="471"/>
      <c r="DV34" s="471"/>
      <c r="DW34" s="471"/>
      <c r="DX34" s="471"/>
      <c r="DY34" s="471"/>
      <c r="DZ34" s="471"/>
      <c r="EA34" s="471"/>
      <c r="EB34" s="471"/>
      <c r="EC34" s="471"/>
      <c r="ED34" s="471"/>
      <c r="EE34" s="471"/>
      <c r="EF34" s="471"/>
      <c r="EG34" s="471"/>
      <c r="EH34" s="471"/>
      <c r="EI34" s="471"/>
      <c r="EJ34" s="471"/>
      <c r="EK34" s="471"/>
      <c r="EL34" s="471"/>
      <c r="EM34" s="471"/>
      <c r="EN34" s="471">
        <v>0</v>
      </c>
      <c r="EO34" s="471"/>
      <c r="EP34" s="471"/>
      <c r="EQ34" s="471"/>
      <c r="ER34" s="471"/>
      <c r="ES34" s="471"/>
      <c r="ET34" s="471"/>
      <c r="EU34" s="471"/>
      <c r="EV34" s="471"/>
      <c r="EW34" s="471"/>
      <c r="EX34" s="471"/>
      <c r="EY34" s="471"/>
      <c r="EZ34" s="471"/>
      <c r="FA34" s="471"/>
      <c r="FB34" s="471"/>
      <c r="FC34" s="471"/>
      <c r="FD34" s="471"/>
      <c r="FE34" s="471"/>
      <c r="FF34" s="471"/>
      <c r="FG34" s="471"/>
      <c r="FH34" s="471"/>
      <c r="FI34" s="471"/>
      <c r="FJ34" s="471"/>
      <c r="FK34" s="472"/>
    </row>
    <row r="35" spans="1:167" s="183" customFormat="1" ht="35.25" customHeight="1" thickBot="1">
      <c r="A35" s="473" t="s">
        <v>664</v>
      </c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5"/>
      <c r="AE35" s="476" t="s">
        <v>699</v>
      </c>
      <c r="AF35" s="470"/>
      <c r="AG35" s="470"/>
      <c r="AH35" s="470"/>
      <c r="AI35" s="470"/>
      <c r="AJ35" s="470"/>
      <c r="AK35" s="470"/>
      <c r="AL35" s="470"/>
      <c r="AM35" s="470"/>
      <c r="AN35" s="470"/>
      <c r="AO35" s="477" t="s">
        <v>188</v>
      </c>
      <c r="AP35" s="477"/>
      <c r="AQ35" s="477"/>
      <c r="AR35" s="477"/>
      <c r="AS35" s="477"/>
      <c r="AT35" s="477"/>
      <c r="AU35" s="477"/>
      <c r="AV35" s="477"/>
      <c r="AW35" s="477"/>
      <c r="AX35" s="477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7"/>
      <c r="CO35" s="467"/>
      <c r="CP35" s="467"/>
      <c r="CQ35" s="467"/>
      <c r="CR35" s="467"/>
      <c r="CS35" s="467"/>
      <c r="CT35" s="467"/>
      <c r="CU35" s="467"/>
      <c r="CV35" s="467"/>
      <c r="CW35" s="467"/>
      <c r="CX35" s="467"/>
      <c r="CY35" s="467"/>
      <c r="CZ35" s="467"/>
      <c r="DA35" s="467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>
        <v>0</v>
      </c>
      <c r="DQ35" s="468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>
        <v>390800</v>
      </c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68"/>
      <c r="FF35" s="468"/>
      <c r="FG35" s="468"/>
      <c r="FH35" s="468"/>
      <c r="FI35" s="468"/>
      <c r="FJ35" s="468"/>
      <c r="FK35" s="469"/>
    </row>
    <row r="36" spans="69:167" s="191" customFormat="1" ht="12" customHeight="1" thickBot="1">
      <c r="BQ36" s="192" t="s">
        <v>245</v>
      </c>
      <c r="BS36" s="460"/>
      <c r="BT36" s="461"/>
      <c r="BU36" s="461"/>
      <c r="BV36" s="461"/>
      <c r="BW36" s="461"/>
      <c r="BX36" s="461"/>
      <c r="BY36" s="461"/>
      <c r="BZ36" s="461"/>
      <c r="CA36" s="461"/>
      <c r="CB36" s="461"/>
      <c r="CC36" s="461"/>
      <c r="CD36" s="461"/>
      <c r="CE36" s="461"/>
      <c r="CF36" s="461"/>
      <c r="CG36" s="461"/>
      <c r="CH36" s="461"/>
      <c r="CI36" s="461"/>
      <c r="CJ36" s="461"/>
      <c r="CK36" s="461"/>
      <c r="CL36" s="461"/>
      <c r="CM36" s="462"/>
      <c r="CN36" s="463" t="s">
        <v>36</v>
      </c>
      <c r="CO36" s="463"/>
      <c r="CP36" s="463"/>
      <c r="CQ36" s="463"/>
      <c r="CR36" s="463"/>
      <c r="CS36" s="463"/>
      <c r="CT36" s="463"/>
      <c r="CU36" s="463"/>
      <c r="CV36" s="463"/>
      <c r="CW36" s="463"/>
      <c r="CX36" s="463"/>
      <c r="CY36" s="463"/>
      <c r="CZ36" s="463"/>
      <c r="DA36" s="463"/>
      <c r="DB36" s="464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5">
        <f>DP34</f>
        <v>390800</v>
      </c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>
        <f>EN35</f>
        <v>390800</v>
      </c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5"/>
      <c r="FE36" s="465"/>
      <c r="FF36" s="465"/>
      <c r="FG36" s="465"/>
      <c r="FH36" s="465"/>
      <c r="FI36" s="465"/>
      <c r="FJ36" s="465"/>
      <c r="FK36" s="466"/>
    </row>
    <row r="37" ht="4.5" customHeight="1" thickBot="1"/>
    <row r="38" spans="150:167" s="183" customFormat="1" ht="10.5" customHeight="1">
      <c r="ET38" s="186"/>
      <c r="EU38" s="186"/>
      <c r="EX38" s="186" t="s">
        <v>665</v>
      </c>
      <c r="EZ38" s="454"/>
      <c r="FA38" s="455"/>
      <c r="FB38" s="455"/>
      <c r="FC38" s="455"/>
      <c r="FD38" s="455"/>
      <c r="FE38" s="455"/>
      <c r="FF38" s="455"/>
      <c r="FG38" s="455"/>
      <c r="FH38" s="455"/>
      <c r="FI38" s="455"/>
      <c r="FJ38" s="455"/>
      <c r="FK38" s="456"/>
    </row>
    <row r="39" spans="1:167" s="183" customFormat="1" ht="10.5" customHeight="1" thickBot="1">
      <c r="A39" s="183" t="s">
        <v>666</v>
      </c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H39" s="447" t="s">
        <v>686</v>
      </c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ET39" s="186"/>
      <c r="EU39" s="186"/>
      <c r="EW39" s="191"/>
      <c r="EX39" s="186" t="s">
        <v>667</v>
      </c>
      <c r="EZ39" s="457"/>
      <c r="FA39" s="458"/>
      <c r="FB39" s="458"/>
      <c r="FC39" s="458"/>
      <c r="FD39" s="458"/>
      <c r="FE39" s="458"/>
      <c r="FF39" s="458"/>
      <c r="FG39" s="458"/>
      <c r="FH39" s="458"/>
      <c r="FI39" s="458"/>
      <c r="FJ39" s="458"/>
      <c r="FK39" s="459"/>
    </row>
    <row r="40" spans="14:58" s="182" customFormat="1" ht="10.5" customHeight="1" thickBot="1">
      <c r="N40" s="452" t="s">
        <v>17</v>
      </c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H40" s="453" t="s">
        <v>18</v>
      </c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3"/>
      <c r="BE40" s="453"/>
      <c r="BF40" s="453"/>
    </row>
    <row r="41" spans="1:167" ht="10.5" customHeight="1">
      <c r="A41" s="183" t="s">
        <v>668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X41" s="448" t="s">
        <v>669</v>
      </c>
      <c r="BY41" s="449"/>
      <c r="BZ41" s="449"/>
      <c r="CA41" s="449"/>
      <c r="CB41" s="449"/>
      <c r="CC41" s="449"/>
      <c r="CD41" s="449"/>
      <c r="CE41" s="449"/>
      <c r="CF41" s="449"/>
      <c r="CG41" s="449"/>
      <c r="CH41" s="449"/>
      <c r="CI41" s="449"/>
      <c r="CJ41" s="449"/>
      <c r="CK41" s="449"/>
      <c r="CL41" s="449"/>
      <c r="CM41" s="449"/>
      <c r="CN41" s="449"/>
      <c r="CO41" s="449"/>
      <c r="CP41" s="449"/>
      <c r="CQ41" s="449"/>
      <c r="CR41" s="449"/>
      <c r="CS41" s="449"/>
      <c r="CT41" s="449"/>
      <c r="CU41" s="449"/>
      <c r="CV41" s="449"/>
      <c r="CW41" s="449"/>
      <c r="CX41" s="449"/>
      <c r="CY41" s="449"/>
      <c r="CZ41" s="449"/>
      <c r="DA41" s="449"/>
      <c r="DB41" s="449"/>
      <c r="DC41" s="449"/>
      <c r="DD41" s="449"/>
      <c r="DE41" s="449"/>
      <c r="DF41" s="449"/>
      <c r="DG41" s="449"/>
      <c r="DH41" s="449"/>
      <c r="DI41" s="449"/>
      <c r="DJ41" s="449"/>
      <c r="DK41" s="449"/>
      <c r="DL41" s="449"/>
      <c r="DM41" s="449"/>
      <c r="DN41" s="449"/>
      <c r="DO41" s="449"/>
      <c r="DP41" s="449"/>
      <c r="DQ41" s="449"/>
      <c r="DR41" s="449"/>
      <c r="DS41" s="449"/>
      <c r="DT41" s="449"/>
      <c r="DU41" s="449"/>
      <c r="DV41" s="449"/>
      <c r="DW41" s="449"/>
      <c r="DX41" s="449"/>
      <c r="DY41" s="449"/>
      <c r="DZ41" s="449"/>
      <c r="EA41" s="449"/>
      <c r="EB41" s="449"/>
      <c r="EC41" s="449"/>
      <c r="ED41" s="449"/>
      <c r="EE41" s="449"/>
      <c r="EF41" s="449"/>
      <c r="EG41" s="449"/>
      <c r="EH41" s="449"/>
      <c r="EI41" s="449"/>
      <c r="EJ41" s="449"/>
      <c r="EK41" s="449"/>
      <c r="EL41" s="44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10"/>
    </row>
    <row r="42" spans="1:167" ht="10.5" customHeight="1">
      <c r="A42" s="183" t="s">
        <v>670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X42" s="450" t="s">
        <v>671</v>
      </c>
      <c r="BY42" s="451"/>
      <c r="BZ42" s="451"/>
      <c r="CA42" s="451"/>
      <c r="CB42" s="451"/>
      <c r="CC42" s="451"/>
      <c r="CD42" s="451"/>
      <c r="CE42" s="451"/>
      <c r="CF42" s="451"/>
      <c r="CG42" s="451"/>
      <c r="CH42" s="451"/>
      <c r="CI42" s="451"/>
      <c r="CJ42" s="451"/>
      <c r="CK42" s="451"/>
      <c r="CL42" s="451"/>
      <c r="CM42" s="451"/>
      <c r="CN42" s="451"/>
      <c r="CO42" s="451"/>
      <c r="CP42" s="451"/>
      <c r="CQ42" s="451"/>
      <c r="CR42" s="451"/>
      <c r="CS42" s="451"/>
      <c r="CT42" s="451"/>
      <c r="CU42" s="451"/>
      <c r="CV42" s="451"/>
      <c r="CW42" s="451"/>
      <c r="CX42" s="451"/>
      <c r="CY42" s="451"/>
      <c r="CZ42" s="451"/>
      <c r="DA42" s="451"/>
      <c r="DB42" s="451"/>
      <c r="DC42" s="451"/>
      <c r="DD42" s="451"/>
      <c r="DE42" s="451"/>
      <c r="DF42" s="451"/>
      <c r="DG42" s="451"/>
      <c r="DH42" s="451"/>
      <c r="DI42" s="451"/>
      <c r="DJ42" s="451"/>
      <c r="DK42" s="451"/>
      <c r="DL42" s="451"/>
      <c r="DM42" s="451"/>
      <c r="DN42" s="451"/>
      <c r="DO42" s="451"/>
      <c r="DP42" s="451"/>
      <c r="DQ42" s="451"/>
      <c r="DR42" s="451"/>
      <c r="DS42" s="451"/>
      <c r="DT42" s="451"/>
      <c r="DU42" s="451"/>
      <c r="DV42" s="451"/>
      <c r="DW42" s="451"/>
      <c r="DX42" s="451"/>
      <c r="DY42" s="451"/>
      <c r="DZ42" s="451"/>
      <c r="EA42" s="451"/>
      <c r="EB42" s="451"/>
      <c r="EC42" s="451"/>
      <c r="ED42" s="451"/>
      <c r="EE42" s="451"/>
      <c r="EF42" s="451"/>
      <c r="EG42" s="451"/>
      <c r="EH42" s="451"/>
      <c r="EI42" s="451"/>
      <c r="EJ42" s="451"/>
      <c r="EK42" s="451"/>
      <c r="EL42" s="45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2"/>
    </row>
    <row r="43" spans="1:167" ht="10.5" customHeight="1">
      <c r="A43" s="183" t="s">
        <v>672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H43" s="447"/>
      <c r="AI43" s="447"/>
      <c r="AJ43" s="447"/>
      <c r="AK43" s="447"/>
      <c r="AL43" s="447"/>
      <c r="AM43" s="447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7"/>
      <c r="BC43" s="447"/>
      <c r="BD43" s="447"/>
      <c r="BE43" s="447"/>
      <c r="BF43" s="447"/>
      <c r="BX43" s="213"/>
      <c r="BY43" s="183" t="s">
        <v>673</v>
      </c>
      <c r="CL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  <c r="FF43" s="183"/>
      <c r="FG43" s="183"/>
      <c r="FH43" s="183"/>
      <c r="FI43" s="183"/>
      <c r="FJ43" s="183"/>
      <c r="FK43" s="214"/>
    </row>
    <row r="44" spans="14:167" ht="10.5" customHeight="1">
      <c r="N44" s="452" t="s">
        <v>17</v>
      </c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H44" s="453" t="s">
        <v>18</v>
      </c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53"/>
      <c r="AV44" s="453"/>
      <c r="AW44" s="453"/>
      <c r="AX44" s="453"/>
      <c r="AY44" s="453"/>
      <c r="AZ44" s="453"/>
      <c r="BA44" s="453"/>
      <c r="BB44" s="453"/>
      <c r="BC44" s="453"/>
      <c r="BD44" s="453"/>
      <c r="BE44" s="453"/>
      <c r="BF44" s="453"/>
      <c r="BX44" s="213"/>
      <c r="BY44" s="183" t="s">
        <v>674</v>
      </c>
      <c r="CL44" s="447"/>
      <c r="CM44" s="447"/>
      <c r="CN44" s="447"/>
      <c r="CO44" s="447"/>
      <c r="CP44" s="447"/>
      <c r="CQ44" s="447"/>
      <c r="CR44" s="447"/>
      <c r="CS44" s="447"/>
      <c r="CT44" s="447"/>
      <c r="CU44" s="447"/>
      <c r="CV44" s="447"/>
      <c r="CW44" s="447"/>
      <c r="CX44" s="447"/>
      <c r="CZ44" s="447"/>
      <c r="DA44" s="447"/>
      <c r="DB44" s="447"/>
      <c r="DC44" s="447"/>
      <c r="DD44" s="447"/>
      <c r="DE44" s="447"/>
      <c r="DF44" s="447"/>
      <c r="DG44" s="447"/>
      <c r="DH44" s="447"/>
      <c r="DJ44" s="447"/>
      <c r="DK44" s="447"/>
      <c r="DL44" s="447"/>
      <c r="DM44" s="447"/>
      <c r="DN44" s="447"/>
      <c r="DO44" s="447"/>
      <c r="DP44" s="447"/>
      <c r="DQ44" s="447"/>
      <c r="DR44" s="447"/>
      <c r="DS44" s="447"/>
      <c r="DT44" s="447"/>
      <c r="DU44" s="447"/>
      <c r="DV44" s="447"/>
      <c r="DW44" s="447"/>
      <c r="DX44" s="447"/>
      <c r="DY44" s="447"/>
      <c r="DZ44" s="447"/>
      <c r="EA44" s="447"/>
      <c r="EC44" s="442"/>
      <c r="ED44" s="442"/>
      <c r="EE44" s="442"/>
      <c r="EF44" s="442"/>
      <c r="EG44" s="442"/>
      <c r="EH44" s="442"/>
      <c r="EI44" s="442"/>
      <c r="EJ44" s="442"/>
      <c r="EK44" s="442"/>
      <c r="EL44" s="442"/>
      <c r="FJ44" s="183"/>
      <c r="FK44" s="214"/>
    </row>
    <row r="45" spans="1:167" ht="10.5" customHeight="1">
      <c r="A45" s="183" t="s">
        <v>673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X45" s="213"/>
      <c r="CL45" s="445" t="s">
        <v>146</v>
      </c>
      <c r="CM45" s="445"/>
      <c r="CN45" s="445"/>
      <c r="CO45" s="445"/>
      <c r="CP45" s="445"/>
      <c r="CQ45" s="445"/>
      <c r="CR45" s="445"/>
      <c r="CS45" s="445"/>
      <c r="CT45" s="445"/>
      <c r="CU45" s="445"/>
      <c r="CV45" s="445"/>
      <c r="CW45" s="445"/>
      <c r="CX45" s="445"/>
      <c r="CZ45" s="445" t="s">
        <v>17</v>
      </c>
      <c r="DA45" s="445"/>
      <c r="DB45" s="445"/>
      <c r="DC45" s="445"/>
      <c r="DD45" s="445"/>
      <c r="DE45" s="445"/>
      <c r="DF45" s="445"/>
      <c r="DG45" s="445"/>
      <c r="DH45" s="445"/>
      <c r="DJ45" s="445" t="s">
        <v>18</v>
      </c>
      <c r="DK45" s="445"/>
      <c r="DL45" s="445"/>
      <c r="DM45" s="445"/>
      <c r="DN45" s="445"/>
      <c r="DO45" s="445"/>
      <c r="DP45" s="445"/>
      <c r="DQ45" s="445"/>
      <c r="DR45" s="445"/>
      <c r="DS45" s="445"/>
      <c r="DT45" s="445"/>
      <c r="DU45" s="445"/>
      <c r="DV45" s="445"/>
      <c r="DW45" s="445"/>
      <c r="DX45" s="445"/>
      <c r="DY45" s="445"/>
      <c r="DZ45" s="445"/>
      <c r="EA45" s="445"/>
      <c r="EC45" s="445" t="s">
        <v>149</v>
      </c>
      <c r="ED45" s="445"/>
      <c r="EE45" s="445"/>
      <c r="EF45" s="445"/>
      <c r="EG45" s="445"/>
      <c r="EH45" s="445"/>
      <c r="EI45" s="445"/>
      <c r="EJ45" s="445"/>
      <c r="EK45" s="445"/>
      <c r="EL45" s="445"/>
      <c r="FJ45" s="215"/>
      <c r="FK45" s="214"/>
    </row>
    <row r="46" spans="1:167" ht="10.5" customHeight="1">
      <c r="A46" s="183" t="s">
        <v>674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447" t="s">
        <v>675</v>
      </c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O46" s="447" t="str">
        <f>'[2]стр.5_6'!BG36</f>
        <v>Блатова Н.В.</v>
      </c>
      <c r="AP46" s="447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  <c r="BB46" s="447"/>
      <c r="BC46" s="447"/>
      <c r="BD46" s="447"/>
      <c r="BE46" s="447"/>
      <c r="BF46" s="447"/>
      <c r="BH46" s="442" t="s">
        <v>595</v>
      </c>
      <c r="BI46" s="442"/>
      <c r="BJ46" s="442"/>
      <c r="BK46" s="442"/>
      <c r="BL46" s="442"/>
      <c r="BM46" s="442"/>
      <c r="BN46" s="442"/>
      <c r="BO46" s="442"/>
      <c r="BP46" s="442"/>
      <c r="BQ46" s="442"/>
      <c r="BR46" s="442"/>
      <c r="BS46" s="442"/>
      <c r="BT46" s="442"/>
      <c r="BU46" s="442"/>
      <c r="BX46" s="213"/>
      <c r="BY46" s="441" t="s">
        <v>19</v>
      </c>
      <c r="BZ46" s="441"/>
      <c r="CA46" s="442"/>
      <c r="CB46" s="442"/>
      <c r="CC46" s="442"/>
      <c r="CD46" s="442"/>
      <c r="CE46" s="442"/>
      <c r="CF46" s="443" t="s">
        <v>19</v>
      </c>
      <c r="CG46" s="443"/>
      <c r="CH46" s="442"/>
      <c r="CI46" s="442"/>
      <c r="CJ46" s="442"/>
      <c r="CK46" s="442"/>
      <c r="CL46" s="442"/>
      <c r="CM46" s="442"/>
      <c r="CN46" s="442"/>
      <c r="CO46" s="442"/>
      <c r="CP46" s="442"/>
      <c r="CQ46" s="442"/>
      <c r="CR46" s="442"/>
      <c r="CS46" s="442"/>
      <c r="CT46" s="442"/>
      <c r="CU46" s="442"/>
      <c r="CV46" s="442"/>
      <c r="CW46" s="442"/>
      <c r="CX46" s="442"/>
      <c r="CY46" s="442"/>
      <c r="CZ46" s="442"/>
      <c r="DA46" s="442"/>
      <c r="DB46" s="442"/>
      <c r="DC46" s="442"/>
      <c r="DD46" s="442"/>
      <c r="DE46" s="441">
        <v>20</v>
      </c>
      <c r="DF46" s="441"/>
      <c r="DG46" s="441"/>
      <c r="DH46" s="441"/>
      <c r="DI46" s="444"/>
      <c r="DJ46" s="444"/>
      <c r="DK46" s="444"/>
      <c r="DL46" s="443" t="s">
        <v>3</v>
      </c>
      <c r="DM46" s="443"/>
      <c r="DN46" s="443"/>
      <c r="ED46" s="183"/>
      <c r="EE46" s="183"/>
      <c r="EF46" s="183"/>
      <c r="EG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214"/>
    </row>
    <row r="47" spans="14:167" s="182" customFormat="1" ht="9.75" customHeight="1" thickBot="1">
      <c r="N47" s="445" t="s">
        <v>146</v>
      </c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D47" s="445" t="s">
        <v>17</v>
      </c>
      <c r="AE47" s="445"/>
      <c r="AF47" s="445"/>
      <c r="AG47" s="445"/>
      <c r="AH47" s="445"/>
      <c r="AI47" s="445"/>
      <c r="AJ47" s="445"/>
      <c r="AK47" s="445"/>
      <c r="AL47" s="445"/>
      <c r="AM47" s="445"/>
      <c r="AO47" s="445" t="s">
        <v>18</v>
      </c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H47" s="446" t="s">
        <v>149</v>
      </c>
      <c r="BI47" s="446"/>
      <c r="BJ47" s="446"/>
      <c r="BK47" s="446"/>
      <c r="BL47" s="446"/>
      <c r="BM47" s="446"/>
      <c r="BN47" s="446"/>
      <c r="BO47" s="446"/>
      <c r="BP47" s="446"/>
      <c r="BQ47" s="446"/>
      <c r="BR47" s="446"/>
      <c r="BS47" s="446"/>
      <c r="BT47" s="446"/>
      <c r="BU47" s="446"/>
      <c r="BX47" s="216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8"/>
    </row>
    <row r="48" spans="1:42" s="183" customFormat="1" ht="10.5" customHeight="1">
      <c r="A48" s="441" t="s">
        <v>19</v>
      </c>
      <c r="B48" s="441"/>
      <c r="C48" s="442" t="s">
        <v>697</v>
      </c>
      <c r="D48" s="442"/>
      <c r="E48" s="442"/>
      <c r="F48" s="442"/>
      <c r="G48" s="442"/>
      <c r="H48" s="443" t="s">
        <v>19</v>
      </c>
      <c r="I48" s="443"/>
      <c r="J48" s="442" t="s">
        <v>687</v>
      </c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1">
        <v>20</v>
      </c>
      <c r="AH48" s="441"/>
      <c r="AI48" s="441"/>
      <c r="AJ48" s="441"/>
      <c r="AK48" s="444" t="s">
        <v>619</v>
      </c>
      <c r="AL48" s="444"/>
      <c r="AM48" s="444"/>
      <c r="AN48" s="443" t="s">
        <v>3</v>
      </c>
      <c r="AO48" s="443"/>
      <c r="AP48" s="443"/>
    </row>
    <row r="49" s="183" customFormat="1" ht="3" customHeight="1"/>
  </sheetData>
  <sheetProtection/>
  <mergeCells count="132">
    <mergeCell ref="BP3:FK3"/>
    <mergeCell ref="BP4:FK4"/>
    <mergeCell ref="BP5:FK5"/>
    <mergeCell ref="BP6:CK6"/>
    <mergeCell ref="DY6:FK6"/>
    <mergeCell ref="BP7:CK7"/>
    <mergeCell ref="DY7:FK7"/>
    <mergeCell ref="BQ8:BU8"/>
    <mergeCell ref="BV8:BW8"/>
    <mergeCell ref="BX8:CT8"/>
    <mergeCell ref="CU8:CX8"/>
    <mergeCell ref="CY8:DA8"/>
    <mergeCell ref="DB8:DD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EZ12:FK12"/>
    <mergeCell ref="AO13:EL14"/>
    <mergeCell ref="EZ13:FK14"/>
    <mergeCell ref="EZ15:FK17"/>
    <mergeCell ref="AY16:BZ17"/>
    <mergeCell ref="AO18:EL18"/>
    <mergeCell ref="EZ18:FK18"/>
    <mergeCell ref="AO19:EL20"/>
    <mergeCell ref="EZ19:FK19"/>
    <mergeCell ref="EZ20:FK20"/>
    <mergeCell ref="AO21:EL22"/>
    <mergeCell ref="EZ21:FK22"/>
    <mergeCell ref="EZ23:FK23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A33:AD33"/>
    <mergeCell ref="AE33:AN33"/>
    <mergeCell ref="AO33:AX33"/>
    <mergeCell ref="AY33:BH33"/>
    <mergeCell ref="BI33:BR33"/>
    <mergeCell ref="BS33:CM33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BS36:CM36"/>
    <mergeCell ref="CN36:DA36"/>
    <mergeCell ref="DB36:DO36"/>
    <mergeCell ref="DP36:EM36"/>
    <mergeCell ref="EN36:FK36"/>
    <mergeCell ref="CN35:DA35"/>
    <mergeCell ref="DB35:DO35"/>
    <mergeCell ref="DP35:EM35"/>
    <mergeCell ref="EN35:FK35"/>
    <mergeCell ref="EC44:EL44"/>
    <mergeCell ref="EZ38:FK38"/>
    <mergeCell ref="N39:AF39"/>
    <mergeCell ref="AH39:BF39"/>
    <mergeCell ref="EZ39:FK39"/>
    <mergeCell ref="N40:AF40"/>
    <mergeCell ref="AH40:BF40"/>
    <mergeCell ref="DJ45:EA45"/>
    <mergeCell ref="BX41:EL41"/>
    <mergeCell ref="BX42:EL42"/>
    <mergeCell ref="N43:AF43"/>
    <mergeCell ref="AH43:BF43"/>
    <mergeCell ref="N44:AF44"/>
    <mergeCell ref="AH44:BF44"/>
    <mergeCell ref="CL44:CX44"/>
    <mergeCell ref="CZ44:DH44"/>
    <mergeCell ref="DJ44:EA44"/>
    <mergeCell ref="CL45:CX45"/>
    <mergeCell ref="CZ45:DH45"/>
    <mergeCell ref="EC45:EL45"/>
    <mergeCell ref="N46:AB46"/>
    <mergeCell ref="AD46:AM46"/>
    <mergeCell ref="AO46:BF46"/>
    <mergeCell ref="BH46:BU46"/>
    <mergeCell ref="BY46:BZ46"/>
    <mergeCell ref="CA46:CE46"/>
    <mergeCell ref="DL46:DN46"/>
    <mergeCell ref="CF46:CG46"/>
    <mergeCell ref="CH46:DD46"/>
    <mergeCell ref="DE46:DH46"/>
    <mergeCell ref="DI46:DK46"/>
    <mergeCell ref="AN48:AP48"/>
    <mergeCell ref="N47:AB47"/>
    <mergeCell ref="AD47:AM47"/>
    <mergeCell ref="AO47:BF47"/>
    <mergeCell ref="BH47:BU47"/>
    <mergeCell ref="A48:B48"/>
    <mergeCell ref="C48:G48"/>
    <mergeCell ref="H48:I48"/>
    <mergeCell ref="J48:AF48"/>
    <mergeCell ref="AG48:AJ48"/>
    <mergeCell ref="AK48:AM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82" zoomScaleNormal="75" zoomScaleSheetLayoutView="82" zoomScalePageLayoutView="0" workbookViewId="0" topLeftCell="B61">
      <selection activeCell="F87" sqref="F87"/>
    </sheetView>
  </sheetViews>
  <sheetFormatPr defaultColWidth="8.875" defaultRowHeight="12.75" outlineLevelRow="2"/>
  <cols>
    <col min="1" max="1" width="38.875" style="41" hidden="1" customWidth="1"/>
    <col min="2" max="2" width="5.625" style="41" customWidth="1"/>
    <col min="3" max="3" width="35.75390625" style="41" customWidth="1"/>
    <col min="4" max="4" width="16.125" style="41" customWidth="1"/>
    <col min="5" max="5" width="12.125" style="41" customWidth="1"/>
    <col min="6" max="6" width="15.125" style="85" customWidth="1"/>
    <col min="7" max="7" width="20.00390625" style="41" customWidth="1"/>
    <col min="8" max="8" width="15.875" style="41" customWidth="1"/>
    <col min="9" max="9" width="12.375" style="41" customWidth="1"/>
    <col min="10" max="10" width="19.125" style="41" customWidth="1"/>
    <col min="11" max="16384" width="8.875" style="41" customWidth="1"/>
  </cols>
  <sheetData>
    <row r="1" ht="12.75">
      <c r="J1" s="88" t="s">
        <v>243</v>
      </c>
    </row>
    <row r="2" ht="12.75">
      <c r="J2" s="88" t="s">
        <v>244</v>
      </c>
    </row>
    <row r="3" ht="12.75">
      <c r="J3" s="88"/>
    </row>
    <row r="4" ht="12.75">
      <c r="J4" s="88"/>
    </row>
    <row r="5" spans="2:10" s="22" customFormat="1" ht="18.75">
      <c r="B5" s="559" t="s">
        <v>247</v>
      </c>
      <c r="C5" s="559"/>
      <c r="D5" s="559"/>
      <c r="E5" s="559"/>
      <c r="F5" s="559"/>
      <c r="G5" s="559"/>
      <c r="H5" s="559"/>
      <c r="I5" s="559"/>
      <c r="J5" s="559"/>
    </row>
    <row r="6" spans="2:10" s="22" customFormat="1" ht="18.75">
      <c r="B6" s="89"/>
      <c r="C6" s="89"/>
      <c r="D6" s="89"/>
      <c r="E6" s="89"/>
      <c r="F6" s="89"/>
      <c r="G6" s="89"/>
      <c r="H6" s="89"/>
      <c r="I6" s="89"/>
      <c r="J6" s="89"/>
    </row>
    <row r="7" spans="2:10" s="23" customFormat="1" ht="41.25" customHeight="1">
      <c r="B7" s="22" t="s">
        <v>248</v>
      </c>
      <c r="E7" s="560" t="s">
        <v>170</v>
      </c>
      <c r="F7" s="560"/>
      <c r="G7" s="560"/>
      <c r="H7" s="560"/>
      <c r="I7" s="560"/>
      <c r="J7" s="560"/>
    </row>
    <row r="8" spans="2:10" s="23" customFormat="1" ht="19.5">
      <c r="B8" s="22"/>
      <c r="E8" s="90"/>
      <c r="F8" s="90"/>
      <c r="G8" s="90"/>
      <c r="H8" s="90"/>
      <c r="I8" s="90"/>
      <c r="J8" s="90"/>
    </row>
    <row r="9" spans="2:10" s="22" customFormat="1" ht="19.5">
      <c r="B9" s="22" t="s">
        <v>249</v>
      </c>
      <c r="D9" s="561" t="s">
        <v>597</v>
      </c>
      <c r="E9" s="561"/>
      <c r="F9" s="561"/>
      <c r="G9" s="561"/>
      <c r="H9" s="561"/>
      <c r="I9" s="561"/>
      <c r="J9" s="561"/>
    </row>
    <row r="10" s="23" customFormat="1" ht="15.75">
      <c r="F10" s="24"/>
    </row>
    <row r="11" spans="2:6" s="23" customFormat="1" ht="15.75">
      <c r="B11" s="57" t="s">
        <v>434</v>
      </c>
      <c r="F11" s="24"/>
    </row>
    <row r="12" s="23" customFormat="1" ht="15.75">
      <c r="F12" s="24"/>
    </row>
    <row r="13" spans="2:10" s="23" customFormat="1" ht="45" customHeight="1">
      <c r="B13" s="102" t="s">
        <v>252</v>
      </c>
      <c r="C13" s="102" t="s">
        <v>435</v>
      </c>
      <c r="D13" s="102" t="s">
        <v>436</v>
      </c>
      <c r="E13" s="610" t="s">
        <v>437</v>
      </c>
      <c r="F13" s="610"/>
      <c r="G13" s="610"/>
      <c r="H13" s="610" t="s">
        <v>432</v>
      </c>
      <c r="I13" s="610"/>
      <c r="J13" s="610"/>
    </row>
    <row r="14" spans="2:10" s="23" customFormat="1" ht="45">
      <c r="B14" s="94">
        <v>1</v>
      </c>
      <c r="C14" s="167" t="s">
        <v>599</v>
      </c>
      <c r="D14" s="93">
        <v>240</v>
      </c>
      <c r="E14" s="611">
        <f>H14/D14</f>
        <v>111472.325</v>
      </c>
      <c r="F14" s="611"/>
      <c r="G14" s="611"/>
      <c r="H14" s="612">
        <v>26753358</v>
      </c>
      <c r="I14" s="612"/>
      <c r="J14" s="612"/>
    </row>
    <row r="15" spans="2:10" s="23" customFormat="1" ht="15.75">
      <c r="B15" s="94"/>
      <c r="C15" s="94"/>
      <c r="D15" s="93"/>
      <c r="E15" s="611"/>
      <c r="F15" s="611"/>
      <c r="G15" s="611"/>
      <c r="H15" s="612"/>
      <c r="I15" s="612"/>
      <c r="J15" s="612"/>
    </row>
    <row r="16" spans="2:10" s="57" customFormat="1" ht="15.75">
      <c r="B16" s="96"/>
      <c r="C16" s="96" t="s">
        <v>180</v>
      </c>
      <c r="D16" s="97"/>
      <c r="E16" s="613"/>
      <c r="F16" s="613"/>
      <c r="G16" s="613"/>
      <c r="H16" s="614">
        <f>H14</f>
        <v>26753358</v>
      </c>
      <c r="I16" s="614"/>
      <c r="J16" s="614"/>
    </row>
    <row r="17" s="23" customFormat="1" ht="15.75">
      <c r="F17" s="24"/>
    </row>
    <row r="18" spans="2:10" s="57" customFormat="1" ht="15.75">
      <c r="B18" s="103" t="s">
        <v>433</v>
      </c>
      <c r="C18" s="103"/>
      <c r="D18" s="103"/>
      <c r="E18" s="103"/>
      <c r="F18" s="104"/>
      <c r="G18" s="103"/>
      <c r="H18" s="103"/>
      <c r="I18" s="103"/>
      <c r="J18" s="103"/>
    </row>
    <row r="19" spans="2:10" s="57" customFormat="1" ht="15.75">
      <c r="B19" s="103"/>
      <c r="C19" s="103"/>
      <c r="D19" s="103"/>
      <c r="E19" s="103"/>
      <c r="F19" s="104"/>
      <c r="G19" s="103"/>
      <c r="H19" s="103"/>
      <c r="I19" s="103"/>
      <c r="J19" s="103"/>
    </row>
    <row r="20" spans="1:10" s="23" customFormat="1" ht="15.75">
      <c r="A20" s="562" t="s">
        <v>250</v>
      </c>
      <c r="B20" s="563"/>
      <c r="C20" s="563"/>
      <c r="D20" s="563"/>
      <c r="E20" s="563"/>
      <c r="F20" s="563"/>
      <c r="G20" s="563"/>
      <c r="H20" s="563"/>
      <c r="I20" s="563"/>
      <c r="J20" s="563"/>
    </row>
    <row r="21" spans="1:10" s="26" customFormat="1" ht="13.5">
      <c r="A21" s="25" t="s">
        <v>251</v>
      </c>
      <c r="B21" s="564" t="s">
        <v>252</v>
      </c>
      <c r="C21" s="564" t="s">
        <v>253</v>
      </c>
      <c r="D21" s="564" t="s">
        <v>254</v>
      </c>
      <c r="E21" s="567" t="s">
        <v>255</v>
      </c>
      <c r="F21" s="568"/>
      <c r="G21" s="568"/>
      <c r="H21" s="569"/>
      <c r="I21" s="564" t="s">
        <v>256</v>
      </c>
      <c r="J21" s="564" t="s">
        <v>257</v>
      </c>
    </row>
    <row r="22" spans="1:10" s="26" customFormat="1" ht="13.5">
      <c r="A22" s="25"/>
      <c r="B22" s="565"/>
      <c r="C22" s="565"/>
      <c r="D22" s="565"/>
      <c r="E22" s="572" t="s">
        <v>245</v>
      </c>
      <c r="F22" s="573" t="s">
        <v>41</v>
      </c>
      <c r="G22" s="574"/>
      <c r="H22" s="575"/>
      <c r="I22" s="570"/>
      <c r="J22" s="570"/>
    </row>
    <row r="23" spans="1:10" s="26" customFormat="1" ht="40.5">
      <c r="A23" s="25"/>
      <c r="B23" s="566"/>
      <c r="C23" s="566"/>
      <c r="D23" s="566"/>
      <c r="E23" s="557"/>
      <c r="F23" s="25" t="s">
        <v>258</v>
      </c>
      <c r="G23" s="25" t="s">
        <v>259</v>
      </c>
      <c r="H23" s="25" t="s">
        <v>260</v>
      </c>
      <c r="I23" s="571"/>
      <c r="J23" s="571"/>
    </row>
    <row r="24" spans="1:10" s="23" customFormat="1" ht="15.75">
      <c r="A24" s="27">
        <v>1</v>
      </c>
      <c r="B24" s="27"/>
      <c r="C24" s="27">
        <v>1</v>
      </c>
      <c r="D24" s="27">
        <v>2</v>
      </c>
      <c r="E24" s="27">
        <v>3</v>
      </c>
      <c r="F24" s="27">
        <v>4</v>
      </c>
      <c r="G24" s="27">
        <v>5</v>
      </c>
      <c r="H24" s="27">
        <v>6</v>
      </c>
      <c r="I24" s="27">
        <v>7</v>
      </c>
      <c r="J24" s="27" t="s">
        <v>261</v>
      </c>
    </row>
    <row r="25" spans="1:10" s="23" customFormat="1" ht="31.5" outlineLevel="1">
      <c r="A25" s="28"/>
      <c r="B25" s="29">
        <v>1</v>
      </c>
      <c r="C25" s="28" t="s">
        <v>262</v>
      </c>
      <c r="D25" s="30">
        <v>4</v>
      </c>
      <c r="E25" s="31">
        <f aca="true" t="shared" si="0" ref="E25:E30">F25+G25+H25</f>
        <v>30656.8</v>
      </c>
      <c r="F25" s="32">
        <v>18960</v>
      </c>
      <c r="G25" s="33">
        <v>5776</v>
      </c>
      <c r="H25" s="34">
        <v>5920.8</v>
      </c>
      <c r="I25" s="35">
        <v>12</v>
      </c>
      <c r="J25" s="36">
        <f aca="true" t="shared" si="1" ref="J25:J30">D25*E25*I25</f>
        <v>1471526.4</v>
      </c>
    </row>
    <row r="26" spans="1:10" s="23" customFormat="1" ht="15.75" outlineLevel="1">
      <c r="A26" s="28"/>
      <c r="B26" s="29">
        <v>2</v>
      </c>
      <c r="C26" s="37" t="s">
        <v>263</v>
      </c>
      <c r="D26" s="30">
        <v>13.25</v>
      </c>
      <c r="E26" s="31">
        <f t="shared" si="0"/>
        <v>22641.73</v>
      </c>
      <c r="F26" s="32">
        <v>7850</v>
      </c>
      <c r="G26" s="33">
        <v>7121.89</v>
      </c>
      <c r="H26" s="34">
        <v>7669.84</v>
      </c>
      <c r="I26" s="35">
        <v>12</v>
      </c>
      <c r="J26" s="36">
        <f t="shared" si="1"/>
        <v>3600035.07</v>
      </c>
    </row>
    <row r="27" spans="1:10" s="23" customFormat="1" ht="15.75" outlineLevel="1">
      <c r="A27" s="28"/>
      <c r="B27" s="29">
        <v>3</v>
      </c>
      <c r="C27" s="37" t="s">
        <v>264</v>
      </c>
      <c r="D27" s="30">
        <v>25.5</v>
      </c>
      <c r="E27" s="31">
        <f t="shared" si="0"/>
        <v>31709.97</v>
      </c>
      <c r="F27" s="32">
        <v>11281</v>
      </c>
      <c r="G27" s="33">
        <v>11029.79</v>
      </c>
      <c r="H27" s="34">
        <v>9399.18</v>
      </c>
      <c r="I27" s="35">
        <v>12</v>
      </c>
      <c r="J27" s="36">
        <f>D27*E27*I27+237.61</f>
        <v>9703488.43</v>
      </c>
    </row>
    <row r="28" spans="1:10" s="23" customFormat="1" ht="15.75" outlineLevel="1">
      <c r="A28" s="28"/>
      <c r="B28" s="29">
        <v>4</v>
      </c>
      <c r="C28" s="37" t="s">
        <v>265</v>
      </c>
      <c r="D28" s="30">
        <v>2.5</v>
      </c>
      <c r="E28" s="31">
        <f t="shared" si="0"/>
        <v>19094.75</v>
      </c>
      <c r="F28" s="32">
        <v>6650</v>
      </c>
      <c r="G28" s="33">
        <v>5891.21</v>
      </c>
      <c r="H28" s="34">
        <v>6553.54</v>
      </c>
      <c r="I28" s="35">
        <v>12</v>
      </c>
      <c r="J28" s="36">
        <f t="shared" si="1"/>
        <v>572842.5</v>
      </c>
    </row>
    <row r="29" spans="1:10" s="23" customFormat="1" ht="15.75" outlineLevel="1">
      <c r="A29" s="28"/>
      <c r="B29" s="29">
        <v>5</v>
      </c>
      <c r="C29" s="37" t="s">
        <v>266</v>
      </c>
      <c r="D29" s="30">
        <v>20</v>
      </c>
      <c r="E29" s="31">
        <f t="shared" si="0"/>
        <v>20440.29</v>
      </c>
      <c r="F29" s="32">
        <v>7980</v>
      </c>
      <c r="G29" s="33">
        <v>5320.44</v>
      </c>
      <c r="H29" s="34">
        <v>7139.85</v>
      </c>
      <c r="I29" s="35">
        <v>12</v>
      </c>
      <c r="J29" s="36">
        <f>D29*E29*I29</f>
        <v>4905669.600000001</v>
      </c>
    </row>
    <row r="30" spans="1:10" s="23" customFormat="1" ht="15.75" outlineLevel="1">
      <c r="A30" s="28"/>
      <c r="B30" s="29">
        <v>6</v>
      </c>
      <c r="C30" s="37" t="s">
        <v>267</v>
      </c>
      <c r="D30" s="30"/>
      <c r="E30" s="31">
        <f t="shared" si="0"/>
        <v>0</v>
      </c>
      <c r="F30" s="32"/>
      <c r="G30" s="33"/>
      <c r="H30" s="34"/>
      <c r="I30" s="35">
        <v>12</v>
      </c>
      <c r="J30" s="36">
        <f t="shared" si="1"/>
        <v>0</v>
      </c>
    </row>
    <row r="31" spans="1:10" s="23" customFormat="1" ht="15.75" outlineLevel="1">
      <c r="A31" s="576" t="s">
        <v>268</v>
      </c>
      <c r="B31" s="577"/>
      <c r="C31" s="577"/>
      <c r="D31" s="577"/>
      <c r="E31" s="577"/>
      <c r="F31" s="577"/>
      <c r="G31" s="577"/>
      <c r="H31" s="577"/>
      <c r="I31" s="578"/>
      <c r="J31" s="161">
        <f>SUM(J25:J30)</f>
        <v>20253562</v>
      </c>
    </row>
    <row r="32" spans="1:11" s="23" customFormat="1" ht="15.75" outlineLevel="1">
      <c r="A32" s="134"/>
      <c r="B32" s="579" t="s">
        <v>565</v>
      </c>
      <c r="C32" s="583"/>
      <c r="D32" s="583"/>
      <c r="E32" s="583"/>
      <c r="F32" s="583"/>
      <c r="G32" s="583"/>
      <c r="H32" s="583"/>
      <c r="I32" s="583"/>
      <c r="J32" s="584"/>
      <c r="K32" s="163"/>
    </row>
    <row r="33" spans="1:10" s="23" customFormat="1" ht="15.75" customHeight="1" outlineLevel="1">
      <c r="A33" s="134"/>
      <c r="B33" s="162" t="s">
        <v>252</v>
      </c>
      <c r="C33" s="133" t="s">
        <v>291</v>
      </c>
      <c r="D33" s="557" t="s">
        <v>292</v>
      </c>
      <c r="E33" s="558"/>
      <c r="F33" s="557" t="s">
        <v>293</v>
      </c>
      <c r="G33" s="558"/>
      <c r="H33" s="557" t="s">
        <v>303</v>
      </c>
      <c r="I33" s="558"/>
      <c r="J33" s="133" t="s">
        <v>296</v>
      </c>
    </row>
    <row r="34" spans="1:10" s="23" customFormat="1" ht="27" customHeight="1" outlineLevel="1">
      <c r="A34" s="134"/>
      <c r="B34" s="42">
        <v>1</v>
      </c>
      <c r="C34" s="42">
        <v>2</v>
      </c>
      <c r="D34" s="549">
        <v>3</v>
      </c>
      <c r="E34" s="550"/>
      <c r="F34" s="549">
        <v>4</v>
      </c>
      <c r="G34" s="550"/>
      <c r="H34" s="549">
        <v>5</v>
      </c>
      <c r="I34" s="550"/>
      <c r="J34" s="42" t="s">
        <v>302</v>
      </c>
    </row>
    <row r="35" spans="1:10" s="23" customFormat="1" ht="126" outlineLevel="1">
      <c r="A35" s="134"/>
      <c r="B35" s="29">
        <v>1</v>
      </c>
      <c r="C35" s="28" t="s">
        <v>566</v>
      </c>
      <c r="D35" s="551" t="s">
        <v>567</v>
      </c>
      <c r="E35" s="552"/>
      <c r="F35" s="553">
        <v>12</v>
      </c>
      <c r="G35" s="554"/>
      <c r="H35" s="555">
        <v>9166.66666666</v>
      </c>
      <c r="I35" s="556"/>
      <c r="J35" s="36">
        <f>F35*H35</f>
        <v>109999.99999992</v>
      </c>
    </row>
    <row r="36" spans="1:10" s="23" customFormat="1" ht="15.75" outlineLevel="1">
      <c r="A36" s="134"/>
      <c r="B36" s="582" t="s">
        <v>268</v>
      </c>
      <c r="C36" s="583"/>
      <c r="D36" s="583"/>
      <c r="E36" s="583"/>
      <c r="F36" s="583"/>
      <c r="G36" s="583"/>
      <c r="H36" s="583"/>
      <c r="I36" s="583"/>
      <c r="J36" s="38">
        <f>J35</f>
        <v>109999.99999992</v>
      </c>
    </row>
    <row r="37" spans="1:10" s="23" customFormat="1" ht="33" customHeight="1">
      <c r="A37" s="579" t="s">
        <v>464</v>
      </c>
      <c r="B37" s="562"/>
      <c r="C37" s="562"/>
      <c r="D37" s="562"/>
      <c r="E37" s="562"/>
      <c r="F37" s="562"/>
      <c r="G37" s="562"/>
      <c r="H37" s="562"/>
      <c r="I37" s="562"/>
      <c r="J37" s="562"/>
    </row>
    <row r="38" spans="1:10" ht="54">
      <c r="A38" s="39"/>
      <c r="B38" s="47" t="s">
        <v>252</v>
      </c>
      <c r="C38" s="567" t="s">
        <v>269</v>
      </c>
      <c r="D38" s="580"/>
      <c r="E38" s="580"/>
      <c r="F38" s="581"/>
      <c r="G38" s="48" t="s">
        <v>270</v>
      </c>
      <c r="H38" s="567" t="s">
        <v>271</v>
      </c>
      <c r="I38" s="581"/>
      <c r="J38" s="25" t="s">
        <v>272</v>
      </c>
    </row>
    <row r="39" spans="1:10" ht="12.75">
      <c r="A39" s="49"/>
      <c r="B39" s="50">
        <v>1</v>
      </c>
      <c r="C39" s="549">
        <v>2</v>
      </c>
      <c r="D39" s="585"/>
      <c r="E39" s="585"/>
      <c r="F39" s="550"/>
      <c r="G39" s="51">
        <v>3</v>
      </c>
      <c r="H39" s="549">
        <v>4</v>
      </c>
      <c r="I39" s="550"/>
      <c r="J39" s="42" t="s">
        <v>273</v>
      </c>
    </row>
    <row r="40" spans="1:10" s="57" customFormat="1" ht="15.75" outlineLevel="1">
      <c r="A40" s="52"/>
      <c r="B40" s="53">
        <v>1</v>
      </c>
      <c r="C40" s="586" t="s">
        <v>274</v>
      </c>
      <c r="D40" s="587"/>
      <c r="E40" s="587"/>
      <c r="F40" s="588"/>
      <c r="G40" s="54" t="s">
        <v>275</v>
      </c>
      <c r="H40" s="589" t="s">
        <v>275</v>
      </c>
      <c r="I40" s="590"/>
      <c r="J40" s="56">
        <f>J41+J42</f>
        <v>4479983.92</v>
      </c>
    </row>
    <row r="41" spans="1:10" s="23" customFormat="1" ht="30" customHeight="1" outlineLevel="1">
      <c r="A41" s="28"/>
      <c r="B41" s="29" t="s">
        <v>276</v>
      </c>
      <c r="C41" s="591" t="s">
        <v>277</v>
      </c>
      <c r="D41" s="592"/>
      <c r="E41" s="592"/>
      <c r="F41" s="593"/>
      <c r="G41" s="58">
        <v>20363562</v>
      </c>
      <c r="H41" s="594">
        <v>22</v>
      </c>
      <c r="I41" s="595"/>
      <c r="J41" s="36">
        <f>G41*H41%+0.28</f>
        <v>4479983.92</v>
      </c>
    </row>
    <row r="42" spans="1:10" s="23" customFormat="1" ht="15.75" outlineLevel="1">
      <c r="A42" s="28"/>
      <c r="B42" s="29" t="s">
        <v>278</v>
      </c>
      <c r="C42" s="591" t="s">
        <v>279</v>
      </c>
      <c r="D42" s="592"/>
      <c r="E42" s="592"/>
      <c r="F42" s="593"/>
      <c r="G42" s="58"/>
      <c r="H42" s="594">
        <v>10</v>
      </c>
      <c r="I42" s="595"/>
      <c r="J42" s="36">
        <f>D42*G42/100</f>
        <v>0</v>
      </c>
    </row>
    <row r="43" spans="1:10" s="57" customFormat="1" ht="15.75" outlineLevel="1">
      <c r="A43" s="52"/>
      <c r="B43" s="53">
        <v>2</v>
      </c>
      <c r="C43" s="586" t="s">
        <v>280</v>
      </c>
      <c r="D43" s="587"/>
      <c r="E43" s="587"/>
      <c r="F43" s="588"/>
      <c r="G43" s="54" t="s">
        <v>275</v>
      </c>
      <c r="H43" s="589" t="s">
        <v>275</v>
      </c>
      <c r="I43" s="590"/>
      <c r="J43" s="56">
        <f>J44+J45+J46+J47</f>
        <v>631270.4219999999</v>
      </c>
    </row>
    <row r="44" spans="1:10" s="23" customFormat="1" ht="48" customHeight="1" outlineLevel="1">
      <c r="A44" s="28"/>
      <c r="B44" s="29" t="s">
        <v>281</v>
      </c>
      <c r="C44" s="591" t="s">
        <v>282</v>
      </c>
      <c r="D44" s="592"/>
      <c r="E44" s="592"/>
      <c r="F44" s="593"/>
      <c r="G44" s="58">
        <f>G41</f>
        <v>20363562</v>
      </c>
      <c r="H44" s="594">
        <v>2.9</v>
      </c>
      <c r="I44" s="595"/>
      <c r="J44" s="36">
        <f>G44*H44%</f>
        <v>590543.298</v>
      </c>
    </row>
    <row r="45" spans="1:10" s="23" customFormat="1" ht="15.75" outlineLevel="1">
      <c r="A45" s="28"/>
      <c r="B45" s="29" t="s">
        <v>283</v>
      </c>
      <c r="C45" s="591" t="s">
        <v>284</v>
      </c>
      <c r="D45" s="592"/>
      <c r="E45" s="592"/>
      <c r="F45" s="593"/>
      <c r="G45" s="58"/>
      <c r="H45" s="594">
        <v>0</v>
      </c>
      <c r="I45" s="595"/>
      <c r="J45" s="36">
        <f>D45*G45/100</f>
        <v>0</v>
      </c>
    </row>
    <row r="46" spans="1:10" s="23" customFormat="1" ht="15.75" outlineLevel="1">
      <c r="A46" s="28"/>
      <c r="B46" s="29" t="s">
        <v>285</v>
      </c>
      <c r="C46" s="591" t="s">
        <v>286</v>
      </c>
      <c r="D46" s="592"/>
      <c r="E46" s="592"/>
      <c r="F46" s="593"/>
      <c r="G46" s="58">
        <f>G41</f>
        <v>20363562</v>
      </c>
      <c r="H46" s="594">
        <v>0.2</v>
      </c>
      <c r="I46" s="595"/>
      <c r="J46" s="36">
        <f>G46*H46%</f>
        <v>40727.124</v>
      </c>
    </row>
    <row r="47" spans="1:10" s="23" customFormat="1" ht="15.75" outlineLevel="1">
      <c r="A47" s="28"/>
      <c r="B47" s="29" t="s">
        <v>287</v>
      </c>
      <c r="C47" s="591" t="s">
        <v>288</v>
      </c>
      <c r="D47" s="592"/>
      <c r="E47" s="592"/>
      <c r="F47" s="593"/>
      <c r="G47" s="58"/>
      <c r="H47" s="594"/>
      <c r="I47" s="595"/>
      <c r="J47" s="36">
        <f>D47*H47/100</f>
        <v>0</v>
      </c>
    </row>
    <row r="48" spans="1:10" s="57" customFormat="1" ht="30" customHeight="1" outlineLevel="1">
      <c r="A48" s="52"/>
      <c r="B48" s="53">
        <v>3</v>
      </c>
      <c r="C48" s="586" t="s">
        <v>289</v>
      </c>
      <c r="D48" s="587"/>
      <c r="E48" s="587"/>
      <c r="F48" s="588"/>
      <c r="G48" s="55">
        <f>G41</f>
        <v>20363562</v>
      </c>
      <c r="H48" s="596">
        <v>5.1</v>
      </c>
      <c r="I48" s="597"/>
      <c r="J48" s="36">
        <f>G48*H48%</f>
        <v>1038541.6619999999</v>
      </c>
    </row>
    <row r="49" spans="1:10" s="23" customFormat="1" ht="15.75" outlineLevel="1">
      <c r="A49" s="576" t="s">
        <v>268</v>
      </c>
      <c r="B49" s="582"/>
      <c r="C49" s="582"/>
      <c r="D49" s="582"/>
      <c r="E49" s="582"/>
      <c r="F49" s="582"/>
      <c r="G49" s="582"/>
      <c r="H49" s="582"/>
      <c r="I49" s="598"/>
      <c r="J49" s="38">
        <f>J40+J43+J48</f>
        <v>6149796.004</v>
      </c>
    </row>
    <row r="50" spans="1:10" s="23" customFormat="1" ht="24" customHeight="1">
      <c r="A50" s="579" t="s">
        <v>290</v>
      </c>
      <c r="B50" s="562"/>
      <c r="C50" s="562"/>
      <c r="D50" s="562"/>
      <c r="E50" s="562"/>
      <c r="F50" s="562"/>
      <c r="G50" s="562"/>
      <c r="H50" s="562"/>
      <c r="I50" s="562"/>
      <c r="J50" s="562"/>
    </row>
    <row r="51" spans="1:10" ht="27">
      <c r="A51" s="39"/>
      <c r="B51" s="59" t="s">
        <v>252</v>
      </c>
      <c r="C51" s="25" t="s">
        <v>291</v>
      </c>
      <c r="D51" s="599" t="s">
        <v>292</v>
      </c>
      <c r="E51" s="599"/>
      <c r="F51" s="25" t="s">
        <v>293</v>
      </c>
      <c r="G51" s="25" t="s">
        <v>294</v>
      </c>
      <c r="H51" s="599" t="s">
        <v>295</v>
      </c>
      <c r="I51" s="599"/>
      <c r="J51" s="25" t="s">
        <v>296</v>
      </c>
    </row>
    <row r="52" spans="1:10" s="61" customFormat="1" ht="12.75">
      <c r="A52" s="60"/>
      <c r="B52" s="42">
        <v>1</v>
      </c>
      <c r="C52" s="42">
        <v>2</v>
      </c>
      <c r="D52" s="549">
        <v>3</v>
      </c>
      <c r="E52" s="550"/>
      <c r="F52" s="42">
        <v>4</v>
      </c>
      <c r="G52" s="42">
        <v>5</v>
      </c>
      <c r="H52" s="549">
        <v>6</v>
      </c>
      <c r="I52" s="550"/>
      <c r="J52" s="42" t="s">
        <v>297</v>
      </c>
    </row>
    <row r="53" spans="1:10" s="23" customFormat="1" ht="15.75" outlineLevel="1">
      <c r="A53" s="28"/>
      <c r="B53" s="29">
        <v>1</v>
      </c>
      <c r="C53" s="28" t="s">
        <v>298</v>
      </c>
      <c r="D53" s="37" t="s">
        <v>299</v>
      </c>
      <c r="E53" s="62"/>
      <c r="F53" s="43"/>
      <c r="G53" s="63"/>
      <c r="H53" s="600">
        <v>12</v>
      </c>
      <c r="I53" s="601"/>
      <c r="J53" s="36">
        <f>F53*G53*H53</f>
        <v>0</v>
      </c>
    </row>
    <row r="54" spans="1:10" s="23" customFormat="1" ht="15.75" outlineLevel="1">
      <c r="A54" s="576" t="s">
        <v>268</v>
      </c>
      <c r="B54" s="582"/>
      <c r="C54" s="582"/>
      <c r="D54" s="582"/>
      <c r="E54" s="582"/>
      <c r="F54" s="582"/>
      <c r="G54" s="582"/>
      <c r="H54" s="582"/>
      <c r="I54" s="598"/>
      <c r="J54" s="65">
        <f>SUM(J53:J53)</f>
        <v>0</v>
      </c>
    </row>
    <row r="55" spans="1:10" s="23" customFormat="1" ht="24" customHeight="1">
      <c r="A55" s="579" t="s">
        <v>465</v>
      </c>
      <c r="B55" s="562"/>
      <c r="C55" s="562"/>
      <c r="D55" s="562"/>
      <c r="E55" s="562"/>
      <c r="F55" s="562"/>
      <c r="G55" s="562"/>
      <c r="H55" s="562"/>
      <c r="I55" s="562"/>
      <c r="J55" s="562"/>
    </row>
    <row r="56" spans="1:10" ht="27">
      <c r="A56" s="39"/>
      <c r="B56" s="59" t="s">
        <v>252</v>
      </c>
      <c r="C56" s="25" t="s">
        <v>291</v>
      </c>
      <c r="D56" s="599" t="s">
        <v>292</v>
      </c>
      <c r="E56" s="599"/>
      <c r="F56" s="25" t="s">
        <v>293</v>
      </c>
      <c r="G56" s="25" t="s">
        <v>294</v>
      </c>
      <c r="H56" s="599" t="s">
        <v>295</v>
      </c>
      <c r="I56" s="599"/>
      <c r="J56" s="25" t="s">
        <v>296</v>
      </c>
    </row>
    <row r="57" spans="1:10" s="61" customFormat="1" ht="12.75">
      <c r="A57" s="60"/>
      <c r="B57" s="42">
        <v>1</v>
      </c>
      <c r="C57" s="42">
        <v>2</v>
      </c>
      <c r="D57" s="549">
        <v>3</v>
      </c>
      <c r="E57" s="550"/>
      <c r="F57" s="42">
        <v>4</v>
      </c>
      <c r="G57" s="42">
        <v>5</v>
      </c>
      <c r="H57" s="549">
        <v>6</v>
      </c>
      <c r="I57" s="550"/>
      <c r="J57" s="42" t="s">
        <v>297</v>
      </c>
    </row>
    <row r="58" spans="1:10" s="23" customFormat="1" ht="15.75" outlineLevel="2">
      <c r="A58" s="28"/>
      <c r="B58" s="29">
        <v>1</v>
      </c>
      <c r="C58" s="28"/>
      <c r="D58" s="591" t="s">
        <v>300</v>
      </c>
      <c r="E58" s="593"/>
      <c r="F58" s="32"/>
      <c r="G58" s="63"/>
      <c r="H58" s="602">
        <v>1</v>
      </c>
      <c r="I58" s="603"/>
      <c r="J58" s="36">
        <f>F58*G58*H58</f>
        <v>0</v>
      </c>
    </row>
    <row r="59" spans="1:10" s="23" customFormat="1" ht="15" customHeight="1" outlineLevel="2">
      <c r="A59" s="28"/>
      <c r="B59" s="29">
        <v>2</v>
      </c>
      <c r="C59" s="28"/>
      <c r="D59" s="591" t="s">
        <v>300</v>
      </c>
      <c r="E59" s="593"/>
      <c r="F59" s="32"/>
      <c r="G59" s="63"/>
      <c r="H59" s="602">
        <v>1</v>
      </c>
      <c r="I59" s="603"/>
      <c r="J59" s="36">
        <f>F59*G59*H59</f>
        <v>0</v>
      </c>
    </row>
    <row r="60" spans="1:10" s="23" customFormat="1" ht="15.75" outlineLevel="2">
      <c r="A60" s="28"/>
      <c r="B60" s="29"/>
      <c r="C60" s="28"/>
      <c r="D60" s="591"/>
      <c r="E60" s="593"/>
      <c r="F60" s="32"/>
      <c r="G60" s="63"/>
      <c r="H60" s="602"/>
      <c r="I60" s="603"/>
      <c r="J60" s="36">
        <f>F60*G60*H60</f>
        <v>0</v>
      </c>
    </row>
    <row r="61" spans="1:10" s="23" customFormat="1" ht="15.75" outlineLevel="1">
      <c r="A61" s="576" t="s">
        <v>268</v>
      </c>
      <c r="B61" s="582"/>
      <c r="C61" s="582"/>
      <c r="D61" s="582"/>
      <c r="E61" s="582"/>
      <c r="F61" s="582"/>
      <c r="G61" s="582"/>
      <c r="H61" s="582"/>
      <c r="I61" s="598"/>
      <c r="J61" s="65">
        <f>SUM(J58:J60)</f>
        <v>0</v>
      </c>
    </row>
    <row r="62" spans="1:10" s="23" customFormat="1" ht="22.5" customHeight="1">
      <c r="A62" s="579" t="s">
        <v>466</v>
      </c>
      <c r="B62" s="562"/>
      <c r="C62" s="562"/>
      <c r="D62" s="562"/>
      <c r="E62" s="562"/>
      <c r="F62" s="562"/>
      <c r="G62" s="562"/>
      <c r="H62" s="562"/>
      <c r="I62" s="562"/>
      <c r="J62" s="604"/>
    </row>
    <row r="63" spans="1:10" ht="25.5">
      <c r="A63" s="39"/>
      <c r="B63" s="40" t="s">
        <v>252</v>
      </c>
      <c r="C63" s="25" t="s">
        <v>291</v>
      </c>
      <c r="D63" s="567" t="s">
        <v>292</v>
      </c>
      <c r="E63" s="581"/>
      <c r="F63" s="567" t="s">
        <v>293</v>
      </c>
      <c r="G63" s="581"/>
      <c r="H63" s="567" t="s">
        <v>303</v>
      </c>
      <c r="I63" s="581"/>
      <c r="J63" s="25" t="s">
        <v>296</v>
      </c>
    </row>
    <row r="64" spans="1:10" ht="13.5">
      <c r="A64" s="39"/>
      <c r="B64" s="42">
        <v>1</v>
      </c>
      <c r="C64" s="42">
        <v>2</v>
      </c>
      <c r="D64" s="549">
        <v>3</v>
      </c>
      <c r="E64" s="550"/>
      <c r="F64" s="549">
        <v>4</v>
      </c>
      <c r="G64" s="550"/>
      <c r="H64" s="549">
        <v>5</v>
      </c>
      <c r="I64" s="550"/>
      <c r="J64" s="42" t="s">
        <v>302</v>
      </c>
    </row>
    <row r="65" spans="1:10" s="23" customFormat="1" ht="15.75" outlineLevel="1">
      <c r="A65" s="28"/>
      <c r="B65" s="29">
        <v>1</v>
      </c>
      <c r="C65" s="37" t="s">
        <v>304</v>
      </c>
      <c r="D65" s="600" t="s">
        <v>305</v>
      </c>
      <c r="E65" s="601"/>
      <c r="F65" s="605"/>
      <c r="G65" s="606"/>
      <c r="H65" s="551"/>
      <c r="I65" s="552"/>
      <c r="J65" s="44">
        <f>SUM(J67:J70)</f>
        <v>0</v>
      </c>
    </row>
    <row r="66" spans="1:10" s="23" customFormat="1" ht="15.75" outlineLevel="1">
      <c r="A66" s="28"/>
      <c r="B66" s="29"/>
      <c r="C66" s="37" t="s">
        <v>306</v>
      </c>
      <c r="D66" s="600"/>
      <c r="E66" s="601"/>
      <c r="F66" s="605"/>
      <c r="G66" s="606"/>
      <c r="H66" s="551"/>
      <c r="I66" s="552"/>
      <c r="J66" s="44"/>
    </row>
    <row r="67" spans="1:10" s="23" customFormat="1" ht="15.75" outlineLevel="1">
      <c r="A67" s="28"/>
      <c r="B67" s="29"/>
      <c r="C67" s="37" t="s">
        <v>610</v>
      </c>
      <c r="D67" s="600"/>
      <c r="E67" s="601"/>
      <c r="F67" s="605">
        <v>1</v>
      </c>
      <c r="G67" s="606"/>
      <c r="H67" s="551">
        <v>0</v>
      </c>
      <c r="I67" s="552"/>
      <c r="J67" s="44">
        <f>F67*H67</f>
        <v>0</v>
      </c>
    </row>
    <row r="68" spans="1:10" s="23" customFormat="1" ht="15.75" outlineLevel="1">
      <c r="A68" s="28"/>
      <c r="B68" s="29"/>
      <c r="C68" s="37"/>
      <c r="D68" s="600"/>
      <c r="E68" s="601"/>
      <c r="F68" s="605"/>
      <c r="G68" s="606"/>
      <c r="H68" s="551"/>
      <c r="I68" s="552"/>
      <c r="J68" s="44">
        <f>F68*H68</f>
        <v>0</v>
      </c>
    </row>
    <row r="69" spans="1:10" s="23" customFormat="1" ht="15.75" outlineLevel="1">
      <c r="A69" s="28"/>
      <c r="B69" s="29"/>
      <c r="C69" s="37"/>
      <c r="D69" s="600"/>
      <c r="E69" s="601"/>
      <c r="F69" s="605"/>
      <c r="G69" s="606"/>
      <c r="H69" s="551"/>
      <c r="I69" s="552"/>
      <c r="J69" s="44">
        <f>F69*H69</f>
        <v>0</v>
      </c>
    </row>
    <row r="70" spans="1:10" s="23" customFormat="1" ht="15.75" outlineLevel="1">
      <c r="A70" s="28"/>
      <c r="B70" s="29"/>
      <c r="C70" s="37"/>
      <c r="D70" s="600"/>
      <c r="E70" s="601"/>
      <c r="F70" s="605"/>
      <c r="G70" s="606"/>
      <c r="H70" s="551"/>
      <c r="I70" s="552"/>
      <c r="J70" s="44">
        <f>F70*H70</f>
        <v>0</v>
      </c>
    </row>
    <row r="71" spans="1:10" s="23" customFormat="1" ht="15.75" outlineLevel="1">
      <c r="A71" s="45" t="s">
        <v>268</v>
      </c>
      <c r="B71" s="46"/>
      <c r="C71" s="582" t="s">
        <v>268</v>
      </c>
      <c r="D71" s="582"/>
      <c r="E71" s="582"/>
      <c r="F71" s="582"/>
      <c r="G71" s="582"/>
      <c r="H71" s="582"/>
      <c r="I71" s="598"/>
      <c r="J71" s="38">
        <f>J65</f>
        <v>0</v>
      </c>
    </row>
    <row r="72" spans="1:10" s="23" customFormat="1" ht="28.5" customHeight="1">
      <c r="A72" s="579" t="s">
        <v>468</v>
      </c>
      <c r="B72" s="562"/>
      <c r="C72" s="562"/>
      <c r="D72" s="562"/>
      <c r="E72" s="562"/>
      <c r="F72" s="562"/>
      <c r="G72" s="562"/>
      <c r="H72" s="562"/>
      <c r="I72" s="562"/>
      <c r="J72" s="604"/>
    </row>
    <row r="73" spans="1:10" ht="25.5">
      <c r="A73" s="39"/>
      <c r="B73" s="40" t="s">
        <v>252</v>
      </c>
      <c r="C73" s="25" t="s">
        <v>291</v>
      </c>
      <c r="D73" s="567" t="s">
        <v>292</v>
      </c>
      <c r="E73" s="581"/>
      <c r="F73" s="567" t="s">
        <v>293</v>
      </c>
      <c r="G73" s="581"/>
      <c r="H73" s="567" t="s">
        <v>303</v>
      </c>
      <c r="I73" s="581"/>
      <c r="J73" s="25" t="s">
        <v>296</v>
      </c>
    </row>
    <row r="74" spans="1:10" ht="13.5">
      <c r="A74" s="39"/>
      <c r="B74" s="42">
        <v>1</v>
      </c>
      <c r="C74" s="42">
        <v>2</v>
      </c>
      <c r="D74" s="549">
        <v>3</v>
      </c>
      <c r="E74" s="550"/>
      <c r="F74" s="549">
        <v>4</v>
      </c>
      <c r="G74" s="550"/>
      <c r="H74" s="549">
        <v>5</v>
      </c>
      <c r="I74" s="550"/>
      <c r="J74" s="42" t="s">
        <v>302</v>
      </c>
    </row>
    <row r="75" spans="1:10" s="23" customFormat="1" ht="36" customHeight="1" outlineLevel="1">
      <c r="A75" s="28"/>
      <c r="B75" s="29">
        <v>1</v>
      </c>
      <c r="C75" s="28" t="s">
        <v>467</v>
      </c>
      <c r="D75" s="600"/>
      <c r="E75" s="601"/>
      <c r="F75" s="605"/>
      <c r="G75" s="606"/>
      <c r="H75" s="551"/>
      <c r="I75" s="552"/>
      <c r="J75" s="44">
        <f>SUM(J77:J80)</f>
        <v>240000</v>
      </c>
    </row>
    <row r="76" spans="1:10" s="23" customFormat="1" ht="15.75" outlineLevel="1">
      <c r="A76" s="28"/>
      <c r="B76" s="29"/>
      <c r="C76" s="37" t="s">
        <v>307</v>
      </c>
      <c r="D76" s="600"/>
      <c r="E76" s="601"/>
      <c r="F76" s="605"/>
      <c r="G76" s="606"/>
      <c r="H76" s="551"/>
      <c r="I76" s="552"/>
      <c r="J76" s="44"/>
    </row>
    <row r="77" spans="1:10" s="23" customFormat="1" ht="15.75" outlineLevel="1">
      <c r="A77" s="28"/>
      <c r="B77" s="29"/>
      <c r="C77" s="37" t="s">
        <v>308</v>
      </c>
      <c r="D77" s="600" t="s">
        <v>305</v>
      </c>
      <c r="E77" s="601"/>
      <c r="F77" s="605">
        <v>1</v>
      </c>
      <c r="G77" s="606"/>
      <c r="H77" s="551">
        <v>240000</v>
      </c>
      <c r="I77" s="552"/>
      <c r="J77" s="44">
        <f>F77*H77</f>
        <v>240000</v>
      </c>
    </row>
    <row r="78" spans="1:10" s="23" customFormat="1" ht="15.75" outlineLevel="1">
      <c r="A78" s="28"/>
      <c r="B78" s="29"/>
      <c r="C78" s="28" t="s">
        <v>309</v>
      </c>
      <c r="D78" s="600"/>
      <c r="E78" s="601"/>
      <c r="F78" s="605"/>
      <c r="G78" s="606"/>
      <c r="H78" s="551"/>
      <c r="I78" s="552"/>
      <c r="J78" s="44">
        <f>F78*H78</f>
        <v>0</v>
      </c>
    </row>
    <row r="79" spans="1:10" s="23" customFormat="1" ht="15.75" outlineLevel="1">
      <c r="A79" s="28"/>
      <c r="B79" s="29"/>
      <c r="C79" s="28"/>
      <c r="D79" s="600"/>
      <c r="E79" s="601"/>
      <c r="F79" s="605"/>
      <c r="G79" s="606"/>
      <c r="H79" s="551"/>
      <c r="I79" s="552"/>
      <c r="J79" s="44">
        <f>F79*H79</f>
        <v>0</v>
      </c>
    </row>
    <row r="80" spans="1:10" s="23" customFormat="1" ht="15.75" outlineLevel="1">
      <c r="A80" s="28"/>
      <c r="B80" s="29"/>
      <c r="C80" s="28"/>
      <c r="D80" s="600"/>
      <c r="E80" s="601"/>
      <c r="F80" s="605"/>
      <c r="G80" s="606"/>
      <c r="H80" s="551"/>
      <c r="I80" s="552"/>
      <c r="J80" s="44">
        <f>F80*H80</f>
        <v>0</v>
      </c>
    </row>
    <row r="81" spans="1:10" s="23" customFormat="1" ht="15.75" outlineLevel="1">
      <c r="A81" s="45" t="s">
        <v>268</v>
      </c>
      <c r="B81" s="46"/>
      <c r="C81" s="582" t="s">
        <v>268</v>
      </c>
      <c r="D81" s="582"/>
      <c r="E81" s="582"/>
      <c r="F81" s="582"/>
      <c r="G81" s="582"/>
      <c r="H81" s="582"/>
      <c r="I81" s="598"/>
      <c r="J81" s="38">
        <f>J75</f>
        <v>240000</v>
      </c>
    </row>
    <row r="82" spans="3:10" s="23" customFormat="1" ht="21" customHeight="1">
      <c r="C82" s="607" t="s">
        <v>310</v>
      </c>
      <c r="D82" s="607"/>
      <c r="E82" s="607"/>
      <c r="F82" s="607"/>
      <c r="G82" s="607"/>
      <c r="H82" s="607"/>
      <c r="I82" s="608"/>
      <c r="J82" s="65">
        <f>J31+J49+J54+J61+J71+J81+J36</f>
        <v>26753358.003999922</v>
      </c>
    </row>
    <row r="85" spans="2:10" ht="12.75">
      <c r="B85" s="41" t="s">
        <v>144</v>
      </c>
      <c r="D85" s="86"/>
      <c r="E85" s="86"/>
      <c r="F85" s="87"/>
      <c r="I85" s="41" t="s">
        <v>686</v>
      </c>
      <c r="J85" s="86"/>
    </row>
    <row r="86" spans="9:10" ht="12.75">
      <c r="I86" s="609" t="s">
        <v>311</v>
      </c>
      <c r="J86" s="609"/>
    </row>
    <row r="88" spans="2:10" ht="12.75">
      <c r="B88" s="41" t="s">
        <v>312</v>
      </c>
      <c r="D88" s="86"/>
      <c r="E88" s="86"/>
      <c r="F88" s="87"/>
      <c r="I88" s="86" t="str">
        <f>'стр.5_6'!BG36</f>
        <v>Блатова Н.В.</v>
      </c>
      <c r="J88" s="86"/>
    </row>
    <row r="89" spans="9:10" ht="12.75">
      <c r="I89" s="609" t="s">
        <v>311</v>
      </c>
      <c r="J89" s="609"/>
    </row>
    <row r="91" spans="2:10" ht="12.75">
      <c r="B91" s="41" t="s">
        <v>313</v>
      </c>
      <c r="C91" s="86" t="str">
        <f>'стр.5_6'!AM36</f>
        <v>главный бухгалтер</v>
      </c>
      <c r="D91" s="86"/>
      <c r="F91" s="135" t="s">
        <v>595</v>
      </c>
      <c r="G91" s="86"/>
      <c r="I91" s="86" t="str">
        <f>'стр.5_6'!BG36</f>
        <v>Блатова Н.В.</v>
      </c>
      <c r="J91" s="86"/>
    </row>
    <row r="92" spans="3:10" ht="12.75">
      <c r="C92" s="615" t="s">
        <v>146</v>
      </c>
      <c r="D92" s="615"/>
      <c r="F92" s="616" t="s">
        <v>149</v>
      </c>
      <c r="G92" s="616"/>
      <c r="I92" s="609" t="s">
        <v>311</v>
      </c>
      <c r="J92" s="609"/>
    </row>
    <row r="94" spans="2:3" ht="12.75">
      <c r="B94" s="41" t="s">
        <v>314</v>
      </c>
      <c r="C94" s="136" t="s">
        <v>704</v>
      </c>
    </row>
  </sheetData>
  <sheetProtection/>
  <mergeCells count="133">
    <mergeCell ref="E16:G16"/>
    <mergeCell ref="H16:J16"/>
    <mergeCell ref="I89:J89"/>
    <mergeCell ref="C92:D92"/>
    <mergeCell ref="F92:G92"/>
    <mergeCell ref="I92:J92"/>
    <mergeCell ref="D80:E80"/>
    <mergeCell ref="F80:G80"/>
    <mergeCell ref="H80:I80"/>
    <mergeCell ref="C81:I81"/>
    <mergeCell ref="E13:G13"/>
    <mergeCell ref="H13:J13"/>
    <mergeCell ref="E14:G14"/>
    <mergeCell ref="H14:J14"/>
    <mergeCell ref="E15:G15"/>
    <mergeCell ref="H15:J15"/>
    <mergeCell ref="C82:I82"/>
    <mergeCell ref="I86:J86"/>
    <mergeCell ref="D78:E78"/>
    <mergeCell ref="F78:G78"/>
    <mergeCell ref="H78:I78"/>
    <mergeCell ref="D79:E79"/>
    <mergeCell ref="F79:G79"/>
    <mergeCell ref="H79:I79"/>
    <mergeCell ref="D76:E76"/>
    <mergeCell ref="F76:G76"/>
    <mergeCell ref="H76:I76"/>
    <mergeCell ref="D77:E77"/>
    <mergeCell ref="F77:G77"/>
    <mergeCell ref="H77:I77"/>
    <mergeCell ref="D74:E74"/>
    <mergeCell ref="F74:G74"/>
    <mergeCell ref="H74:I74"/>
    <mergeCell ref="D75:E75"/>
    <mergeCell ref="F75:G75"/>
    <mergeCell ref="H75:I75"/>
    <mergeCell ref="D70:E70"/>
    <mergeCell ref="F70:G70"/>
    <mergeCell ref="H70:I70"/>
    <mergeCell ref="C71:I71"/>
    <mergeCell ref="A72:J72"/>
    <mergeCell ref="D73:E73"/>
    <mergeCell ref="F73:G73"/>
    <mergeCell ref="H73:I73"/>
    <mergeCell ref="D68:E68"/>
    <mergeCell ref="F68:G68"/>
    <mergeCell ref="H68:I68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A62:J62"/>
    <mergeCell ref="D63:E63"/>
    <mergeCell ref="F63:G63"/>
    <mergeCell ref="H63:I63"/>
    <mergeCell ref="D60:E60"/>
    <mergeCell ref="H60:I60"/>
    <mergeCell ref="A61:I61"/>
    <mergeCell ref="D57:E57"/>
    <mergeCell ref="H57:I57"/>
    <mergeCell ref="D58:E58"/>
    <mergeCell ref="H58:I58"/>
    <mergeCell ref="D59:E59"/>
    <mergeCell ref="H59:I59"/>
    <mergeCell ref="D52:E52"/>
    <mergeCell ref="H52:I52"/>
    <mergeCell ref="H53:I53"/>
    <mergeCell ref="A54:I54"/>
    <mergeCell ref="A55:J55"/>
    <mergeCell ref="D56:E56"/>
    <mergeCell ref="H56:I56"/>
    <mergeCell ref="C48:F48"/>
    <mergeCell ref="H48:I48"/>
    <mergeCell ref="A49:I49"/>
    <mergeCell ref="A50:J50"/>
    <mergeCell ref="D51:E51"/>
    <mergeCell ref="H51:I51"/>
    <mergeCell ref="C45:F45"/>
    <mergeCell ref="H45:I45"/>
    <mergeCell ref="C46:F46"/>
    <mergeCell ref="H46:I46"/>
    <mergeCell ref="C47:F47"/>
    <mergeCell ref="H47:I47"/>
    <mergeCell ref="C42:F42"/>
    <mergeCell ref="H42:I42"/>
    <mergeCell ref="C43:F43"/>
    <mergeCell ref="H43:I43"/>
    <mergeCell ref="C44:F44"/>
    <mergeCell ref="H44:I44"/>
    <mergeCell ref="C39:F39"/>
    <mergeCell ref="H39:I39"/>
    <mergeCell ref="C40:F40"/>
    <mergeCell ref="H40:I40"/>
    <mergeCell ref="C41:F41"/>
    <mergeCell ref="H41:I41"/>
    <mergeCell ref="E22:E23"/>
    <mergeCell ref="F22:H22"/>
    <mergeCell ref="A31:I31"/>
    <mergeCell ref="A37:J37"/>
    <mergeCell ref="C38:F38"/>
    <mergeCell ref="H38:I38"/>
    <mergeCell ref="D34:E34"/>
    <mergeCell ref="B36:I36"/>
    <mergeCell ref="B32:J32"/>
    <mergeCell ref="F34:G34"/>
    <mergeCell ref="B5:J5"/>
    <mergeCell ref="E7:J7"/>
    <mergeCell ref="D9:J9"/>
    <mergeCell ref="A20:J20"/>
    <mergeCell ref="B21:B23"/>
    <mergeCell ref="C21:C23"/>
    <mergeCell ref="D21:D23"/>
    <mergeCell ref="E21:H21"/>
    <mergeCell ref="I21:I23"/>
    <mergeCell ref="J21:J23"/>
    <mergeCell ref="H34:I34"/>
    <mergeCell ref="D35:E35"/>
    <mergeCell ref="F35:G35"/>
    <mergeCell ref="H35:I35"/>
    <mergeCell ref="D33:E33"/>
    <mergeCell ref="F33:G33"/>
    <mergeCell ref="H33:I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view="pageBreakPreview" zoomScale="87" zoomScaleNormal="75" zoomScaleSheetLayoutView="87" zoomScalePageLayoutView="0" workbookViewId="0" topLeftCell="B1">
      <selection activeCell="J164" sqref="J164"/>
    </sheetView>
  </sheetViews>
  <sheetFormatPr defaultColWidth="8.875" defaultRowHeight="12.75" outlineLevelRow="2"/>
  <cols>
    <col min="1" max="1" width="38.875" style="41" hidden="1" customWidth="1"/>
    <col min="2" max="2" width="5.625" style="41" customWidth="1"/>
    <col min="3" max="3" width="35.75390625" style="41" customWidth="1"/>
    <col min="4" max="4" width="16.125" style="41" customWidth="1"/>
    <col min="5" max="5" width="12.125" style="41" customWidth="1"/>
    <col min="6" max="6" width="15.125" style="85" customWidth="1"/>
    <col min="7" max="7" width="20.00390625" style="41" customWidth="1"/>
    <col min="8" max="8" width="15.875" style="41" customWidth="1"/>
    <col min="9" max="9" width="12.375" style="41" customWidth="1"/>
    <col min="10" max="10" width="19.125" style="41" customWidth="1"/>
    <col min="11" max="16384" width="8.875" style="41" customWidth="1"/>
  </cols>
  <sheetData>
    <row r="1" ht="12.75">
      <c r="J1" s="88" t="s">
        <v>243</v>
      </c>
    </row>
    <row r="2" ht="12.75">
      <c r="J2" s="88" t="s">
        <v>244</v>
      </c>
    </row>
    <row r="3" ht="12.75">
      <c r="J3" s="88"/>
    </row>
    <row r="4" ht="12.75">
      <c r="J4" s="88" t="s">
        <v>315</v>
      </c>
    </row>
    <row r="5" spans="2:10" s="22" customFormat="1" ht="18.75">
      <c r="B5" s="559" t="s">
        <v>247</v>
      </c>
      <c r="C5" s="559"/>
      <c r="D5" s="559"/>
      <c r="E5" s="559"/>
      <c r="F5" s="559"/>
      <c r="G5" s="559"/>
      <c r="H5" s="559"/>
      <c r="I5" s="559"/>
      <c r="J5" s="559"/>
    </row>
    <row r="6" spans="2:10" s="22" customFormat="1" ht="18.75">
      <c r="B6" s="89"/>
      <c r="C6" s="89"/>
      <c r="D6" s="89"/>
      <c r="E6" s="89"/>
      <c r="F6" s="89"/>
      <c r="G6" s="89"/>
      <c r="H6" s="89"/>
      <c r="I6" s="89"/>
      <c r="J6" s="89"/>
    </row>
    <row r="7" spans="2:10" s="23" customFormat="1" ht="34.5" customHeight="1">
      <c r="B7" s="22" t="s">
        <v>248</v>
      </c>
      <c r="E7" s="560" t="s">
        <v>181</v>
      </c>
      <c r="F7" s="560"/>
      <c r="G7" s="560"/>
      <c r="H7" s="560"/>
      <c r="I7" s="560"/>
      <c r="J7" s="560"/>
    </row>
    <row r="8" spans="2:10" s="22" customFormat="1" ht="19.5">
      <c r="B8" s="22" t="s">
        <v>249</v>
      </c>
      <c r="D8" s="561" t="str">
        <f>'Расчеты (обосн) обл.бюд'!D9:J9</f>
        <v>МБДОУ детский сад общеразвивающего вида № 96</v>
      </c>
      <c r="E8" s="561"/>
      <c r="F8" s="561"/>
      <c r="G8" s="561"/>
      <c r="H8" s="561"/>
      <c r="I8" s="561"/>
      <c r="J8" s="561"/>
    </row>
    <row r="9" s="23" customFormat="1" ht="15.75">
      <c r="F9" s="24"/>
    </row>
    <row r="10" spans="2:6" s="23" customFormat="1" ht="15.75">
      <c r="B10" s="57" t="s">
        <v>434</v>
      </c>
      <c r="F10" s="24"/>
    </row>
    <row r="11" s="23" customFormat="1" ht="15.75">
      <c r="F11" s="24"/>
    </row>
    <row r="12" spans="2:10" s="23" customFormat="1" ht="45" customHeight="1">
      <c r="B12" s="102" t="s">
        <v>252</v>
      </c>
      <c r="C12" s="102" t="s">
        <v>435</v>
      </c>
      <c r="D12" s="102" t="s">
        <v>436</v>
      </c>
      <c r="E12" s="610" t="s">
        <v>437</v>
      </c>
      <c r="F12" s="610"/>
      <c r="G12" s="610"/>
      <c r="H12" s="610" t="s">
        <v>432</v>
      </c>
      <c r="I12" s="610"/>
      <c r="J12" s="610"/>
    </row>
    <row r="13" spans="2:10" s="23" customFormat="1" ht="45">
      <c r="B13" s="94">
        <v>1</v>
      </c>
      <c r="C13" s="167" t="s">
        <v>599</v>
      </c>
      <c r="D13" s="93">
        <v>240</v>
      </c>
      <c r="E13" s="611">
        <f>H13/D13</f>
        <v>10883.104166666666</v>
      </c>
      <c r="F13" s="611"/>
      <c r="G13" s="611"/>
      <c r="H13" s="612">
        <v>2611945</v>
      </c>
      <c r="I13" s="612"/>
      <c r="J13" s="612"/>
    </row>
    <row r="14" spans="2:10" s="57" customFormat="1" ht="15.75">
      <c r="B14" s="96"/>
      <c r="C14" s="96" t="s">
        <v>180</v>
      </c>
      <c r="D14" s="97"/>
      <c r="E14" s="613"/>
      <c r="F14" s="613"/>
      <c r="G14" s="613"/>
      <c r="H14" s="614">
        <f>H13</f>
        <v>2611945</v>
      </c>
      <c r="I14" s="614"/>
      <c r="J14" s="614"/>
    </row>
    <row r="15" s="23" customFormat="1" ht="15.75">
      <c r="F15" s="24"/>
    </row>
    <row r="16" spans="2:10" s="57" customFormat="1" ht="15.75">
      <c r="B16" s="103" t="s">
        <v>433</v>
      </c>
      <c r="C16" s="103"/>
      <c r="D16" s="103"/>
      <c r="E16" s="103"/>
      <c r="F16" s="104"/>
      <c r="G16" s="103"/>
      <c r="H16" s="103"/>
      <c r="I16" s="103"/>
      <c r="J16" s="103"/>
    </row>
    <row r="17" spans="2:10" s="57" customFormat="1" ht="15.75">
      <c r="B17" s="103"/>
      <c r="C17" s="103"/>
      <c r="D17" s="103"/>
      <c r="E17" s="103"/>
      <c r="F17" s="104"/>
      <c r="G17" s="103"/>
      <c r="H17" s="103"/>
      <c r="I17" s="103"/>
      <c r="J17" s="103"/>
    </row>
    <row r="18" spans="1:10" s="23" customFormat="1" ht="23.25" customHeight="1">
      <c r="A18" s="562" t="s">
        <v>461</v>
      </c>
      <c r="B18" s="563"/>
      <c r="C18" s="563"/>
      <c r="D18" s="563"/>
      <c r="E18" s="563"/>
      <c r="F18" s="563"/>
      <c r="G18" s="563"/>
      <c r="H18" s="563"/>
      <c r="I18" s="563"/>
      <c r="J18" s="563"/>
    </row>
    <row r="19" spans="1:10" ht="33" customHeight="1">
      <c r="A19" s="39"/>
      <c r="B19" s="40" t="s">
        <v>252</v>
      </c>
      <c r="C19" s="25" t="s">
        <v>291</v>
      </c>
      <c r="D19" s="567" t="s">
        <v>316</v>
      </c>
      <c r="E19" s="581"/>
      <c r="F19" s="567" t="s">
        <v>317</v>
      </c>
      <c r="G19" s="581"/>
      <c r="H19" s="567" t="s">
        <v>318</v>
      </c>
      <c r="I19" s="581"/>
      <c r="J19" s="25" t="s">
        <v>296</v>
      </c>
    </row>
    <row r="20" spans="1:10" ht="13.5">
      <c r="A20" s="39"/>
      <c r="B20" s="42">
        <v>1</v>
      </c>
      <c r="C20" s="42">
        <v>2</v>
      </c>
      <c r="D20" s="549">
        <v>3</v>
      </c>
      <c r="E20" s="550"/>
      <c r="F20" s="549">
        <v>4</v>
      </c>
      <c r="G20" s="550"/>
      <c r="H20" s="549">
        <v>5</v>
      </c>
      <c r="I20" s="550"/>
      <c r="J20" s="42" t="s">
        <v>319</v>
      </c>
    </row>
    <row r="21" spans="1:10" s="23" customFormat="1" ht="15.75" outlineLevel="1">
      <c r="A21" s="28"/>
      <c r="B21" s="29">
        <v>1</v>
      </c>
      <c r="C21" s="37"/>
      <c r="D21" s="600"/>
      <c r="E21" s="601"/>
      <c r="F21" s="605"/>
      <c r="G21" s="606"/>
      <c r="H21" s="551"/>
      <c r="I21" s="552"/>
      <c r="J21" s="44">
        <f>D21*F21*H21</f>
        <v>0</v>
      </c>
    </row>
    <row r="22" spans="1:10" s="23" customFormat="1" ht="15.75" outlineLevel="1">
      <c r="A22" s="28"/>
      <c r="B22" s="29"/>
      <c r="C22" s="37"/>
      <c r="D22" s="600"/>
      <c r="E22" s="601"/>
      <c r="F22" s="605"/>
      <c r="G22" s="606"/>
      <c r="H22" s="551"/>
      <c r="I22" s="552"/>
      <c r="J22" s="44"/>
    </row>
    <row r="23" spans="1:10" s="23" customFormat="1" ht="15.75" outlineLevel="1">
      <c r="A23" s="45" t="s">
        <v>268</v>
      </c>
      <c r="B23" s="46"/>
      <c r="C23" s="582" t="s">
        <v>268</v>
      </c>
      <c r="D23" s="582"/>
      <c r="E23" s="582"/>
      <c r="F23" s="582"/>
      <c r="G23" s="582"/>
      <c r="H23" s="582"/>
      <c r="I23" s="598"/>
      <c r="J23" s="38">
        <f>J21</f>
        <v>0</v>
      </c>
    </row>
    <row r="24" spans="1:10" s="23" customFormat="1" ht="24" customHeight="1">
      <c r="A24" s="579" t="s">
        <v>320</v>
      </c>
      <c r="B24" s="562"/>
      <c r="C24" s="562"/>
      <c r="D24" s="562"/>
      <c r="E24" s="562"/>
      <c r="F24" s="562"/>
      <c r="G24" s="562"/>
      <c r="H24" s="562"/>
      <c r="I24" s="562"/>
      <c r="J24" s="562"/>
    </row>
    <row r="25" spans="1:10" ht="27">
      <c r="A25" s="39"/>
      <c r="B25" s="59" t="s">
        <v>252</v>
      </c>
      <c r="C25" s="25" t="s">
        <v>291</v>
      </c>
      <c r="D25" s="599" t="s">
        <v>292</v>
      </c>
      <c r="E25" s="599"/>
      <c r="F25" s="25" t="s">
        <v>293</v>
      </c>
      <c r="G25" s="25" t="s">
        <v>294</v>
      </c>
      <c r="H25" s="599" t="s">
        <v>295</v>
      </c>
      <c r="I25" s="599"/>
      <c r="J25" s="25" t="s">
        <v>296</v>
      </c>
    </row>
    <row r="26" spans="1:10" s="61" customFormat="1" ht="12.75">
      <c r="A26" s="60"/>
      <c r="B26" s="42">
        <v>1</v>
      </c>
      <c r="C26" s="42">
        <v>2</v>
      </c>
      <c r="D26" s="549">
        <v>3</v>
      </c>
      <c r="E26" s="550"/>
      <c r="F26" s="42">
        <v>4</v>
      </c>
      <c r="G26" s="42">
        <v>5</v>
      </c>
      <c r="H26" s="549">
        <v>6</v>
      </c>
      <c r="I26" s="550"/>
      <c r="J26" s="42" t="s">
        <v>297</v>
      </c>
    </row>
    <row r="27" spans="1:10" s="23" customFormat="1" ht="15.75" outlineLevel="1">
      <c r="A27" s="28"/>
      <c r="B27" s="29">
        <v>1</v>
      </c>
      <c r="C27" s="28" t="s">
        <v>462</v>
      </c>
      <c r="D27" s="37" t="s">
        <v>299</v>
      </c>
      <c r="E27" s="62"/>
      <c r="F27" s="43">
        <v>1</v>
      </c>
      <c r="G27" s="63">
        <v>1346.833333</v>
      </c>
      <c r="H27" s="600">
        <v>12</v>
      </c>
      <c r="I27" s="601"/>
      <c r="J27" s="36">
        <f aca="true" t="shared" si="0" ref="J27:J32">F27*G27*H27</f>
        <v>16161.999996</v>
      </c>
    </row>
    <row r="28" spans="1:10" s="23" customFormat="1" ht="30" customHeight="1" outlineLevel="1">
      <c r="A28" s="28"/>
      <c r="B28" s="29">
        <v>2</v>
      </c>
      <c r="C28" s="28" t="s">
        <v>322</v>
      </c>
      <c r="D28" s="617" t="s">
        <v>323</v>
      </c>
      <c r="E28" s="618"/>
      <c r="F28" s="43"/>
      <c r="G28" s="63"/>
      <c r="H28" s="600">
        <v>12</v>
      </c>
      <c r="I28" s="601"/>
      <c r="J28" s="36">
        <f t="shared" si="0"/>
        <v>0</v>
      </c>
    </row>
    <row r="29" spans="1:10" s="23" customFormat="1" ht="15.75" outlineLevel="1">
      <c r="A29" s="76"/>
      <c r="B29" s="64">
        <v>3</v>
      </c>
      <c r="C29" s="28" t="s">
        <v>324</v>
      </c>
      <c r="D29" s="37" t="s">
        <v>325</v>
      </c>
      <c r="E29" s="62"/>
      <c r="F29" s="43"/>
      <c r="G29" s="63"/>
      <c r="H29" s="600">
        <v>12</v>
      </c>
      <c r="I29" s="601"/>
      <c r="J29" s="36">
        <f t="shared" si="0"/>
        <v>0</v>
      </c>
    </row>
    <row r="30" spans="1:10" s="23" customFormat="1" ht="15.75" outlineLevel="1">
      <c r="A30" s="76"/>
      <c r="B30" s="64">
        <v>4</v>
      </c>
      <c r="C30" s="28" t="s">
        <v>326</v>
      </c>
      <c r="D30" s="37" t="s">
        <v>325</v>
      </c>
      <c r="E30" s="62"/>
      <c r="F30" s="43"/>
      <c r="G30" s="63"/>
      <c r="H30" s="600">
        <v>12</v>
      </c>
      <c r="I30" s="601"/>
      <c r="J30" s="36">
        <f t="shared" si="0"/>
        <v>0</v>
      </c>
    </row>
    <row r="31" spans="1:10" s="23" customFormat="1" ht="15.75" outlineLevel="1">
      <c r="A31" s="76"/>
      <c r="B31" s="64">
        <v>5</v>
      </c>
      <c r="C31" s="28" t="s">
        <v>298</v>
      </c>
      <c r="D31" s="37" t="s">
        <v>327</v>
      </c>
      <c r="E31" s="62"/>
      <c r="F31" s="43">
        <v>1</v>
      </c>
      <c r="G31" s="63">
        <v>1650</v>
      </c>
      <c r="H31" s="600">
        <v>12</v>
      </c>
      <c r="I31" s="601"/>
      <c r="J31" s="36">
        <f t="shared" si="0"/>
        <v>19800</v>
      </c>
    </row>
    <row r="32" spans="1:10" s="23" customFormat="1" ht="15.75" outlineLevel="1">
      <c r="A32" s="76"/>
      <c r="B32" s="64">
        <v>6</v>
      </c>
      <c r="C32" s="28" t="s">
        <v>328</v>
      </c>
      <c r="D32" s="619" t="s">
        <v>329</v>
      </c>
      <c r="E32" s="620"/>
      <c r="F32" s="43"/>
      <c r="G32" s="63"/>
      <c r="H32" s="600">
        <v>12</v>
      </c>
      <c r="I32" s="601"/>
      <c r="J32" s="36">
        <f t="shared" si="0"/>
        <v>0</v>
      </c>
    </row>
    <row r="33" spans="1:10" s="23" customFormat="1" ht="15.75" outlineLevel="1">
      <c r="A33" s="576" t="s">
        <v>268</v>
      </c>
      <c r="B33" s="582"/>
      <c r="C33" s="582"/>
      <c r="D33" s="582"/>
      <c r="E33" s="582"/>
      <c r="F33" s="582"/>
      <c r="G33" s="582"/>
      <c r="H33" s="582"/>
      <c r="I33" s="598"/>
      <c r="J33" s="65">
        <f>SUM(J27:J32)</f>
        <v>35961.999996</v>
      </c>
    </row>
    <row r="34" spans="1:10" s="23" customFormat="1" ht="15.75">
      <c r="A34" s="579" t="s">
        <v>330</v>
      </c>
      <c r="B34" s="562"/>
      <c r="C34" s="562"/>
      <c r="D34" s="562"/>
      <c r="E34" s="562"/>
      <c r="F34" s="562"/>
      <c r="G34" s="562"/>
      <c r="H34" s="562"/>
      <c r="I34" s="562"/>
      <c r="J34" s="562"/>
    </row>
    <row r="35" spans="1:10" s="23" customFormat="1" ht="31.5" outlineLevel="1">
      <c r="A35" s="28"/>
      <c r="B35" s="29">
        <v>1</v>
      </c>
      <c r="C35" s="28" t="s">
        <v>331</v>
      </c>
      <c r="D35" s="619" t="s">
        <v>463</v>
      </c>
      <c r="E35" s="620"/>
      <c r="F35" s="30"/>
      <c r="G35" s="66"/>
      <c r="H35" s="602">
        <v>12</v>
      </c>
      <c r="I35" s="603"/>
      <c r="J35" s="36">
        <f>F35*G35*H35</f>
        <v>0</v>
      </c>
    </row>
    <row r="36" spans="1:10" s="23" customFormat="1" ht="15.75" outlineLevel="1">
      <c r="A36" s="576" t="s">
        <v>268</v>
      </c>
      <c r="B36" s="582"/>
      <c r="C36" s="582"/>
      <c r="D36" s="582"/>
      <c r="E36" s="582"/>
      <c r="F36" s="582"/>
      <c r="G36" s="582"/>
      <c r="H36" s="582"/>
      <c r="I36" s="598"/>
      <c r="J36" s="38">
        <f>SUM(J35:J35)</f>
        <v>0</v>
      </c>
    </row>
    <row r="37" spans="1:10" s="23" customFormat="1" ht="15.75">
      <c r="A37" s="579" t="s">
        <v>333</v>
      </c>
      <c r="B37" s="562"/>
      <c r="C37" s="562"/>
      <c r="D37" s="562"/>
      <c r="E37" s="562"/>
      <c r="F37" s="562"/>
      <c r="G37" s="562"/>
      <c r="H37" s="562"/>
      <c r="I37" s="562"/>
      <c r="J37" s="562"/>
    </row>
    <row r="38" spans="1:10" s="23" customFormat="1" ht="15.75" outlineLevel="1">
      <c r="A38" s="28"/>
      <c r="B38" s="29">
        <v>1</v>
      </c>
      <c r="C38" s="37" t="s">
        <v>334</v>
      </c>
      <c r="D38" s="619" t="s">
        <v>335</v>
      </c>
      <c r="E38" s="620"/>
      <c r="F38" s="31">
        <v>1</v>
      </c>
      <c r="G38" s="63">
        <v>21333.33333</v>
      </c>
      <c r="H38" s="600">
        <v>12</v>
      </c>
      <c r="I38" s="601"/>
      <c r="J38" s="36">
        <f aca="true" t="shared" si="1" ref="J38:J43">F38*G38*H38</f>
        <v>255999.99996000002</v>
      </c>
    </row>
    <row r="39" spans="1:10" s="23" customFormat="1" ht="15.75" outlineLevel="1">
      <c r="A39" s="28"/>
      <c r="B39" s="29">
        <v>2</v>
      </c>
      <c r="C39" s="37" t="s">
        <v>336</v>
      </c>
      <c r="D39" s="619" t="s">
        <v>337</v>
      </c>
      <c r="E39" s="620"/>
      <c r="F39" s="31">
        <v>1</v>
      </c>
      <c r="G39" s="63">
        <v>94333.3333333</v>
      </c>
      <c r="H39" s="600">
        <v>12</v>
      </c>
      <c r="I39" s="601"/>
      <c r="J39" s="36">
        <f t="shared" si="1"/>
        <v>1131999.9999996</v>
      </c>
    </row>
    <row r="40" spans="1:10" s="23" customFormat="1" ht="15.75" outlineLevel="1">
      <c r="A40" s="28"/>
      <c r="B40" s="29">
        <v>3</v>
      </c>
      <c r="C40" s="37" t="s">
        <v>338</v>
      </c>
      <c r="D40" s="619" t="s">
        <v>339</v>
      </c>
      <c r="E40" s="620"/>
      <c r="F40" s="31">
        <v>1</v>
      </c>
      <c r="G40" s="63">
        <v>4166.666666</v>
      </c>
      <c r="H40" s="600">
        <v>12</v>
      </c>
      <c r="I40" s="601"/>
      <c r="J40" s="36">
        <f t="shared" si="1"/>
        <v>49999.999992</v>
      </c>
    </row>
    <row r="41" spans="1:10" s="23" customFormat="1" ht="15.75" outlineLevel="1">
      <c r="A41" s="28"/>
      <c r="B41" s="29">
        <v>4</v>
      </c>
      <c r="C41" s="37" t="s">
        <v>340</v>
      </c>
      <c r="D41" s="619" t="s">
        <v>339</v>
      </c>
      <c r="E41" s="620"/>
      <c r="F41" s="31">
        <v>1</v>
      </c>
      <c r="G41" s="63">
        <v>15041.66666</v>
      </c>
      <c r="H41" s="600">
        <v>12</v>
      </c>
      <c r="I41" s="601"/>
      <c r="J41" s="36">
        <f t="shared" si="1"/>
        <v>180499.99992</v>
      </c>
    </row>
    <row r="42" spans="1:10" s="23" customFormat="1" ht="15" customHeight="1" outlineLevel="1">
      <c r="A42" s="28"/>
      <c r="B42" s="29">
        <v>5</v>
      </c>
      <c r="C42" s="37" t="s">
        <v>341</v>
      </c>
      <c r="D42" s="619" t="s">
        <v>339</v>
      </c>
      <c r="E42" s="620"/>
      <c r="F42" s="31">
        <v>1</v>
      </c>
      <c r="G42" s="63">
        <v>15041.666666</v>
      </c>
      <c r="H42" s="600">
        <v>12</v>
      </c>
      <c r="I42" s="601"/>
      <c r="J42" s="36">
        <f t="shared" si="1"/>
        <v>180499.999992</v>
      </c>
    </row>
    <row r="43" spans="1:10" s="23" customFormat="1" ht="15.75" outlineLevel="1">
      <c r="A43" s="28"/>
      <c r="B43" s="29">
        <v>6</v>
      </c>
      <c r="C43" s="37" t="s">
        <v>460</v>
      </c>
      <c r="D43" s="619" t="s">
        <v>339</v>
      </c>
      <c r="E43" s="620"/>
      <c r="F43" s="31">
        <v>1</v>
      </c>
      <c r="G43" s="63">
        <v>3751.08333333</v>
      </c>
      <c r="H43" s="600">
        <v>12</v>
      </c>
      <c r="I43" s="601"/>
      <c r="J43" s="36">
        <f t="shared" si="1"/>
        <v>45012.999999960004</v>
      </c>
    </row>
    <row r="44" spans="1:10" s="23" customFormat="1" ht="15.75" outlineLevel="1">
      <c r="A44" s="576" t="s">
        <v>268</v>
      </c>
      <c r="B44" s="582"/>
      <c r="C44" s="582"/>
      <c r="D44" s="582"/>
      <c r="E44" s="582"/>
      <c r="F44" s="582"/>
      <c r="G44" s="582"/>
      <c r="H44" s="582"/>
      <c r="I44" s="598"/>
      <c r="J44" s="38">
        <f>SUM(J38:J43)</f>
        <v>1844012.9998635598</v>
      </c>
    </row>
    <row r="45" spans="1:10" s="23" customFormat="1" ht="27.75" customHeight="1">
      <c r="A45" s="579" t="s">
        <v>469</v>
      </c>
      <c r="B45" s="562"/>
      <c r="C45" s="562"/>
      <c r="D45" s="562"/>
      <c r="E45" s="562"/>
      <c r="F45" s="562"/>
      <c r="G45" s="562"/>
      <c r="H45" s="562"/>
      <c r="I45" s="562"/>
      <c r="J45" s="562"/>
    </row>
    <row r="46" spans="1:10" ht="27">
      <c r="A46" s="39"/>
      <c r="B46" s="59" t="s">
        <v>252</v>
      </c>
      <c r="C46" s="25" t="s">
        <v>291</v>
      </c>
      <c r="D46" s="599" t="s">
        <v>292</v>
      </c>
      <c r="E46" s="599"/>
      <c r="F46" s="25" t="s">
        <v>293</v>
      </c>
      <c r="G46" s="25" t="s">
        <v>294</v>
      </c>
      <c r="H46" s="599" t="s">
        <v>295</v>
      </c>
      <c r="I46" s="599"/>
      <c r="J46" s="25" t="s">
        <v>296</v>
      </c>
    </row>
    <row r="47" spans="1:10" s="61" customFormat="1" ht="12.75">
      <c r="A47" s="60"/>
      <c r="B47" s="42">
        <v>1</v>
      </c>
      <c r="C47" s="42">
        <v>2</v>
      </c>
      <c r="D47" s="549">
        <v>3</v>
      </c>
      <c r="E47" s="550"/>
      <c r="F47" s="42">
        <v>4</v>
      </c>
      <c r="G47" s="42">
        <v>5</v>
      </c>
      <c r="H47" s="549">
        <v>6</v>
      </c>
      <c r="I47" s="550"/>
      <c r="J47" s="42" t="s">
        <v>297</v>
      </c>
    </row>
    <row r="48" spans="1:10" s="57" customFormat="1" ht="31.5" outlineLevel="2">
      <c r="A48" s="52"/>
      <c r="B48" s="53" t="s">
        <v>343</v>
      </c>
      <c r="C48" s="52" t="s">
        <v>344</v>
      </c>
      <c r="D48" s="623" t="s">
        <v>275</v>
      </c>
      <c r="E48" s="624"/>
      <c r="F48" s="68" t="s">
        <v>275</v>
      </c>
      <c r="G48" s="68" t="s">
        <v>275</v>
      </c>
      <c r="H48" s="625" t="s">
        <v>275</v>
      </c>
      <c r="I48" s="626"/>
      <c r="J48" s="56"/>
    </row>
    <row r="49" spans="1:10" s="23" customFormat="1" ht="63" outlineLevel="2">
      <c r="A49" s="28"/>
      <c r="B49" s="69" t="s">
        <v>276</v>
      </c>
      <c r="C49" s="28" t="s">
        <v>345</v>
      </c>
      <c r="D49" s="591" t="s">
        <v>346</v>
      </c>
      <c r="E49" s="593"/>
      <c r="F49" s="67">
        <v>1</v>
      </c>
      <c r="G49" s="227">
        <v>23920</v>
      </c>
      <c r="H49" s="621">
        <v>11</v>
      </c>
      <c r="I49" s="622"/>
      <c r="J49" s="36">
        <f>F49*G49*H49+280</f>
        <v>263400</v>
      </c>
    </row>
    <row r="50" spans="1:10" s="23" customFormat="1" ht="45.75" customHeight="1" outlineLevel="2">
      <c r="A50" s="28"/>
      <c r="B50" s="29" t="s">
        <v>278</v>
      </c>
      <c r="C50" s="28" t="s">
        <v>347</v>
      </c>
      <c r="D50" s="591" t="s">
        <v>348</v>
      </c>
      <c r="E50" s="593"/>
      <c r="F50" s="67"/>
      <c r="G50" s="63"/>
      <c r="H50" s="602">
        <v>1</v>
      </c>
      <c r="I50" s="603"/>
      <c r="J50" s="36">
        <f aca="true" t="shared" si="2" ref="J50:J66">F50*G50*H50</f>
        <v>0</v>
      </c>
    </row>
    <row r="51" spans="1:10" s="23" customFormat="1" ht="63" outlineLevel="2">
      <c r="A51" s="28"/>
      <c r="B51" s="69" t="s">
        <v>349</v>
      </c>
      <c r="C51" s="28" t="s">
        <v>350</v>
      </c>
      <c r="D51" s="591" t="s">
        <v>346</v>
      </c>
      <c r="E51" s="593"/>
      <c r="F51" s="67"/>
      <c r="G51" s="63"/>
      <c r="H51" s="602">
        <v>12</v>
      </c>
      <c r="I51" s="603"/>
      <c r="J51" s="36">
        <f>F51*G51*H51</f>
        <v>0</v>
      </c>
    </row>
    <row r="52" spans="1:10" s="23" customFormat="1" ht="47.25" outlineLevel="2">
      <c r="A52" s="28"/>
      <c r="B52" s="29" t="s">
        <v>351</v>
      </c>
      <c r="C52" s="28" t="s">
        <v>352</v>
      </c>
      <c r="D52" s="591" t="s">
        <v>348</v>
      </c>
      <c r="E52" s="593"/>
      <c r="F52" s="67">
        <v>1</v>
      </c>
      <c r="G52" s="63">
        <v>1092</v>
      </c>
      <c r="H52" s="602">
        <v>4</v>
      </c>
      <c r="I52" s="603"/>
      <c r="J52" s="36">
        <f t="shared" si="2"/>
        <v>4368</v>
      </c>
    </row>
    <row r="53" spans="1:10" s="23" customFormat="1" ht="31.5" outlineLevel="2">
      <c r="A53" s="28"/>
      <c r="B53" s="29" t="s">
        <v>353</v>
      </c>
      <c r="C53" s="28" t="s">
        <v>354</v>
      </c>
      <c r="D53" s="591"/>
      <c r="E53" s="593"/>
      <c r="F53" s="67"/>
      <c r="G53" s="63"/>
      <c r="H53" s="602"/>
      <c r="I53" s="603"/>
      <c r="J53" s="36"/>
    </row>
    <row r="54" spans="1:10" s="23" customFormat="1" ht="63" customHeight="1" outlineLevel="2">
      <c r="A54" s="28"/>
      <c r="B54" s="29"/>
      <c r="C54" s="28" t="s">
        <v>355</v>
      </c>
      <c r="D54" s="591" t="s">
        <v>356</v>
      </c>
      <c r="E54" s="593"/>
      <c r="F54" s="67">
        <v>1</v>
      </c>
      <c r="G54" s="63">
        <v>0</v>
      </c>
      <c r="H54" s="602">
        <v>1</v>
      </c>
      <c r="I54" s="603"/>
      <c r="J54" s="36">
        <f t="shared" si="2"/>
        <v>0</v>
      </c>
    </row>
    <row r="55" spans="1:10" s="23" customFormat="1" ht="31.5" outlineLevel="2">
      <c r="A55" s="28"/>
      <c r="B55" s="29" t="s">
        <v>357</v>
      </c>
      <c r="C55" s="28" t="s">
        <v>358</v>
      </c>
      <c r="D55" s="591"/>
      <c r="E55" s="593"/>
      <c r="F55" s="67"/>
      <c r="G55" s="63"/>
      <c r="H55" s="602"/>
      <c r="I55" s="603"/>
      <c r="J55" s="36"/>
    </row>
    <row r="56" spans="1:10" s="23" customFormat="1" ht="21" customHeight="1" outlineLevel="2">
      <c r="A56" s="28"/>
      <c r="B56" s="29"/>
      <c r="C56" s="28" t="s">
        <v>359</v>
      </c>
      <c r="D56" s="591" t="s">
        <v>360</v>
      </c>
      <c r="E56" s="593"/>
      <c r="F56" s="67">
        <v>1</v>
      </c>
      <c r="G56" s="63">
        <v>5312.25</v>
      </c>
      <c r="H56" s="602">
        <v>4</v>
      </c>
      <c r="I56" s="603"/>
      <c r="J56" s="36">
        <f>F56*G56*H56</f>
        <v>21249</v>
      </c>
    </row>
    <row r="57" spans="1:10" s="23" customFormat="1" ht="18" customHeight="1" outlineLevel="2">
      <c r="A57" s="28"/>
      <c r="B57" s="29"/>
      <c r="C57" s="28" t="s">
        <v>361</v>
      </c>
      <c r="D57" s="591" t="s">
        <v>356</v>
      </c>
      <c r="E57" s="593"/>
      <c r="F57" s="67"/>
      <c r="G57" s="63"/>
      <c r="H57" s="602">
        <v>1</v>
      </c>
      <c r="I57" s="603"/>
      <c r="J57" s="36">
        <f t="shared" si="2"/>
        <v>0</v>
      </c>
    </row>
    <row r="58" spans="1:10" s="23" customFormat="1" ht="20.25" customHeight="1" outlineLevel="2">
      <c r="A58" s="28"/>
      <c r="B58" s="29"/>
      <c r="C58" s="28" t="s">
        <v>362</v>
      </c>
      <c r="D58" s="591" t="s">
        <v>363</v>
      </c>
      <c r="E58" s="593"/>
      <c r="F58" s="67">
        <v>1</v>
      </c>
      <c r="G58" s="63">
        <v>0</v>
      </c>
      <c r="H58" s="602">
        <v>1</v>
      </c>
      <c r="I58" s="603"/>
      <c r="J58" s="36">
        <f t="shared" si="2"/>
        <v>0</v>
      </c>
    </row>
    <row r="59" spans="1:10" s="23" customFormat="1" ht="30" customHeight="1" outlineLevel="2">
      <c r="A59" s="28"/>
      <c r="B59" s="29"/>
      <c r="C59" s="28" t="s">
        <v>568</v>
      </c>
      <c r="D59" s="591" t="s">
        <v>569</v>
      </c>
      <c r="E59" s="593"/>
      <c r="F59" s="67">
        <v>1</v>
      </c>
      <c r="G59" s="63">
        <v>2500</v>
      </c>
      <c r="H59" s="602">
        <v>1</v>
      </c>
      <c r="I59" s="603"/>
      <c r="J59" s="36">
        <f t="shared" si="2"/>
        <v>2500</v>
      </c>
    </row>
    <row r="60" spans="1:10" s="23" customFormat="1" ht="20.25" customHeight="1" outlineLevel="2">
      <c r="A60" s="28"/>
      <c r="B60" s="29" t="s">
        <v>364</v>
      </c>
      <c r="C60" s="28" t="s">
        <v>365</v>
      </c>
      <c r="D60" s="591" t="s">
        <v>363</v>
      </c>
      <c r="E60" s="593"/>
      <c r="F60" s="67">
        <v>1</v>
      </c>
      <c r="G60" s="63">
        <v>0</v>
      </c>
      <c r="H60" s="602">
        <v>1</v>
      </c>
      <c r="I60" s="603"/>
      <c r="J60" s="36">
        <f t="shared" si="2"/>
        <v>0</v>
      </c>
    </row>
    <row r="61" spans="1:10" s="23" customFormat="1" ht="27" customHeight="1" outlineLevel="2">
      <c r="A61" s="28"/>
      <c r="B61" s="29" t="s">
        <v>366</v>
      </c>
      <c r="C61" s="28" t="s">
        <v>367</v>
      </c>
      <c r="D61" s="591" t="s">
        <v>368</v>
      </c>
      <c r="E61" s="593"/>
      <c r="F61" s="67"/>
      <c r="G61" s="63"/>
      <c r="H61" s="602">
        <v>12</v>
      </c>
      <c r="I61" s="603"/>
      <c r="J61" s="36">
        <f t="shared" si="2"/>
        <v>0</v>
      </c>
    </row>
    <row r="62" spans="1:10" s="57" customFormat="1" ht="31.5" outlineLevel="2">
      <c r="A62" s="52"/>
      <c r="B62" s="53" t="s">
        <v>369</v>
      </c>
      <c r="C62" s="52" t="s">
        <v>370</v>
      </c>
      <c r="D62" s="623" t="s">
        <v>275</v>
      </c>
      <c r="E62" s="624"/>
      <c r="F62" s="68" t="s">
        <v>275</v>
      </c>
      <c r="G62" s="68" t="s">
        <v>275</v>
      </c>
      <c r="H62" s="625" t="s">
        <v>275</v>
      </c>
      <c r="I62" s="626"/>
      <c r="J62" s="56"/>
    </row>
    <row r="63" spans="1:10" s="23" customFormat="1" ht="78.75" outlineLevel="2">
      <c r="A63" s="28"/>
      <c r="B63" s="29" t="s">
        <v>281</v>
      </c>
      <c r="C63" s="28" t="s">
        <v>371</v>
      </c>
      <c r="D63" s="591" t="s">
        <v>372</v>
      </c>
      <c r="E63" s="593">
        <v>68</v>
      </c>
      <c r="F63" s="67">
        <v>1</v>
      </c>
      <c r="G63" s="63">
        <v>0</v>
      </c>
      <c r="H63" s="602">
        <v>1</v>
      </c>
      <c r="I63" s="603"/>
      <c r="J63" s="36">
        <f t="shared" si="2"/>
        <v>0</v>
      </c>
    </row>
    <row r="64" spans="1:10" s="23" customFormat="1" ht="31.5" outlineLevel="2">
      <c r="A64" s="28"/>
      <c r="B64" s="29" t="s">
        <v>283</v>
      </c>
      <c r="C64" s="28" t="s">
        <v>373</v>
      </c>
      <c r="D64" s="591" t="s">
        <v>374</v>
      </c>
      <c r="E64" s="593"/>
      <c r="F64" s="67">
        <v>1</v>
      </c>
      <c r="G64" s="63">
        <v>746</v>
      </c>
      <c r="H64" s="602">
        <v>12</v>
      </c>
      <c r="I64" s="603"/>
      <c r="J64" s="36">
        <f t="shared" si="2"/>
        <v>8952</v>
      </c>
    </row>
    <row r="65" spans="1:10" s="23" customFormat="1" ht="47.25" outlineLevel="2">
      <c r="A65" s="28"/>
      <c r="B65" s="29" t="s">
        <v>285</v>
      </c>
      <c r="C65" s="28" t="s">
        <v>375</v>
      </c>
      <c r="D65" s="591" t="s">
        <v>374</v>
      </c>
      <c r="E65" s="593"/>
      <c r="F65" s="67">
        <v>1</v>
      </c>
      <c r="G65" s="63">
        <v>192</v>
      </c>
      <c r="H65" s="602">
        <v>12</v>
      </c>
      <c r="I65" s="603"/>
      <c r="J65" s="36">
        <f t="shared" si="2"/>
        <v>2304</v>
      </c>
    </row>
    <row r="66" spans="1:10" s="23" customFormat="1" ht="31.5" outlineLevel="2">
      <c r="A66" s="28"/>
      <c r="B66" s="29" t="s">
        <v>287</v>
      </c>
      <c r="C66" s="28" t="s">
        <v>376</v>
      </c>
      <c r="D66" s="591" t="s">
        <v>374</v>
      </c>
      <c r="E66" s="593"/>
      <c r="F66" s="67">
        <v>1</v>
      </c>
      <c r="G66" s="63">
        <v>0</v>
      </c>
      <c r="H66" s="602">
        <v>12</v>
      </c>
      <c r="I66" s="603"/>
      <c r="J66" s="36">
        <f t="shared" si="2"/>
        <v>0</v>
      </c>
    </row>
    <row r="67" spans="1:10" s="23" customFormat="1" ht="47.25" outlineLevel="2">
      <c r="A67" s="28"/>
      <c r="B67" s="29" t="s">
        <v>377</v>
      </c>
      <c r="C67" s="28" t="s">
        <v>378</v>
      </c>
      <c r="D67" s="591" t="s">
        <v>372</v>
      </c>
      <c r="E67" s="593">
        <v>68</v>
      </c>
      <c r="F67" s="67">
        <v>1</v>
      </c>
      <c r="G67" s="63"/>
      <c r="H67" s="602">
        <v>1</v>
      </c>
      <c r="I67" s="603"/>
      <c r="J67" s="36">
        <f>F67*G67*H67</f>
        <v>0</v>
      </c>
    </row>
    <row r="68" spans="1:10" s="23" customFormat="1" ht="31.5" outlineLevel="2">
      <c r="A68" s="28"/>
      <c r="B68" s="29">
        <v>2.6</v>
      </c>
      <c r="C68" s="28" t="s">
        <v>677</v>
      </c>
      <c r="D68" s="591" t="s">
        <v>363</v>
      </c>
      <c r="E68" s="593"/>
      <c r="F68" s="67">
        <v>1</v>
      </c>
      <c r="G68" s="63"/>
      <c r="H68" s="602">
        <v>1</v>
      </c>
      <c r="I68" s="603"/>
      <c r="J68" s="36">
        <f>F68*G68*H68</f>
        <v>0</v>
      </c>
    </row>
    <row r="69" spans="1:10" s="23" customFormat="1" ht="31.5" customHeight="1" outlineLevel="2">
      <c r="A69" s="28"/>
      <c r="B69" s="29" t="s">
        <v>379</v>
      </c>
      <c r="C69" s="28" t="s">
        <v>678</v>
      </c>
      <c r="D69" s="591" t="s">
        <v>363</v>
      </c>
      <c r="E69" s="593"/>
      <c r="F69" s="67">
        <v>1</v>
      </c>
      <c r="G69" s="63"/>
      <c r="H69" s="602">
        <v>1</v>
      </c>
      <c r="I69" s="603"/>
      <c r="J69" s="36">
        <f>F69*G69*H69</f>
        <v>0</v>
      </c>
    </row>
    <row r="70" spans="1:10" s="23" customFormat="1" ht="31.5" customHeight="1" outlineLevel="2">
      <c r="A70" s="225"/>
      <c r="B70" s="29" t="s">
        <v>679</v>
      </c>
      <c r="C70" s="28" t="s">
        <v>680</v>
      </c>
      <c r="D70" s="591" t="s">
        <v>363</v>
      </c>
      <c r="E70" s="593"/>
      <c r="F70" s="67">
        <v>1</v>
      </c>
      <c r="G70" s="63"/>
      <c r="H70" s="602">
        <v>1</v>
      </c>
      <c r="I70" s="603"/>
      <c r="J70" s="36">
        <f>F70*G70*H70</f>
        <v>0</v>
      </c>
    </row>
    <row r="71" spans="1:10" s="23" customFormat="1" ht="31.5" customHeight="1" outlineLevel="2">
      <c r="A71" s="225"/>
      <c r="B71" s="29" t="s">
        <v>681</v>
      </c>
      <c r="C71" s="28" t="s">
        <v>682</v>
      </c>
      <c r="D71" s="591" t="s">
        <v>363</v>
      </c>
      <c r="E71" s="593"/>
      <c r="F71" s="67">
        <v>1</v>
      </c>
      <c r="G71" s="63"/>
      <c r="H71" s="602">
        <v>1</v>
      </c>
      <c r="I71" s="603"/>
      <c r="J71" s="36">
        <f>F71*G71*H71</f>
        <v>0</v>
      </c>
    </row>
    <row r="72" spans="1:10" s="23" customFormat="1" ht="15.75" outlineLevel="2">
      <c r="A72" s="576" t="s">
        <v>268</v>
      </c>
      <c r="B72" s="582"/>
      <c r="C72" s="582"/>
      <c r="D72" s="582"/>
      <c r="E72" s="582"/>
      <c r="F72" s="582"/>
      <c r="G72" s="582"/>
      <c r="H72" s="582"/>
      <c r="I72" s="598"/>
      <c r="J72" s="65">
        <f>SUM(J49:J71)</f>
        <v>302773</v>
      </c>
    </row>
    <row r="73" spans="1:10" s="23" customFormat="1" ht="24" customHeight="1">
      <c r="A73" s="579" t="s">
        <v>470</v>
      </c>
      <c r="B73" s="562"/>
      <c r="C73" s="562"/>
      <c r="D73" s="562"/>
      <c r="E73" s="562"/>
      <c r="F73" s="562"/>
      <c r="G73" s="562"/>
      <c r="H73" s="562"/>
      <c r="I73" s="562"/>
      <c r="J73" s="562"/>
    </row>
    <row r="74" spans="1:10" ht="27">
      <c r="A74" s="39"/>
      <c r="B74" s="59" t="s">
        <v>252</v>
      </c>
      <c r="C74" s="25" t="s">
        <v>291</v>
      </c>
      <c r="D74" s="599" t="s">
        <v>292</v>
      </c>
      <c r="E74" s="599"/>
      <c r="F74" s="25" t="s">
        <v>293</v>
      </c>
      <c r="G74" s="25" t="s">
        <v>294</v>
      </c>
      <c r="H74" s="599" t="s">
        <v>295</v>
      </c>
      <c r="I74" s="599"/>
      <c r="J74" s="25" t="s">
        <v>296</v>
      </c>
    </row>
    <row r="75" spans="1:10" s="61" customFormat="1" ht="12.75">
      <c r="A75" s="60"/>
      <c r="B75" s="42">
        <v>1</v>
      </c>
      <c r="C75" s="42">
        <v>2</v>
      </c>
      <c r="D75" s="549">
        <v>3</v>
      </c>
      <c r="E75" s="550"/>
      <c r="F75" s="42">
        <v>4</v>
      </c>
      <c r="G75" s="42">
        <v>5</v>
      </c>
      <c r="H75" s="549">
        <v>6</v>
      </c>
      <c r="I75" s="550"/>
      <c r="J75" s="42" t="s">
        <v>297</v>
      </c>
    </row>
    <row r="76" spans="1:10" s="23" customFormat="1" ht="31.5" outlineLevel="2">
      <c r="A76" s="28"/>
      <c r="B76" s="29">
        <v>1</v>
      </c>
      <c r="C76" s="28" t="s">
        <v>381</v>
      </c>
      <c r="D76" s="591" t="s">
        <v>356</v>
      </c>
      <c r="E76" s="593"/>
      <c r="F76" s="32">
        <v>1</v>
      </c>
      <c r="G76" s="63">
        <v>1328.6</v>
      </c>
      <c r="H76" s="602">
        <v>12</v>
      </c>
      <c r="I76" s="603"/>
      <c r="J76" s="36">
        <f aca="true" t="shared" si="3" ref="J76:J85">F76*G76*H76</f>
        <v>15943.199999999999</v>
      </c>
    </row>
    <row r="77" spans="1:10" s="23" customFormat="1" ht="31.5" outlineLevel="2">
      <c r="A77" s="28"/>
      <c r="B77" s="29">
        <v>2</v>
      </c>
      <c r="C77" s="28" t="s">
        <v>382</v>
      </c>
      <c r="D77" s="591" t="s">
        <v>356</v>
      </c>
      <c r="E77" s="593"/>
      <c r="F77" s="32">
        <v>1</v>
      </c>
      <c r="G77" s="63">
        <v>290</v>
      </c>
      <c r="H77" s="602">
        <v>12</v>
      </c>
      <c r="I77" s="603"/>
      <c r="J77" s="36">
        <f t="shared" si="3"/>
        <v>3480</v>
      </c>
    </row>
    <row r="78" spans="1:10" s="23" customFormat="1" ht="31.5" outlineLevel="2">
      <c r="A78" s="28"/>
      <c r="B78" s="29">
        <v>3</v>
      </c>
      <c r="C78" s="28" t="s">
        <v>383</v>
      </c>
      <c r="D78" s="591" t="s">
        <v>384</v>
      </c>
      <c r="E78" s="593"/>
      <c r="F78" s="32">
        <v>1</v>
      </c>
      <c r="G78" s="63">
        <v>3600</v>
      </c>
      <c r="H78" s="602">
        <v>12</v>
      </c>
      <c r="I78" s="603"/>
      <c r="J78" s="36">
        <f>F78*G78*H78</f>
        <v>43200</v>
      </c>
    </row>
    <row r="79" spans="1:10" s="23" customFormat="1" ht="31.5" outlineLevel="2">
      <c r="A79" s="28"/>
      <c r="B79" s="29">
        <v>4</v>
      </c>
      <c r="C79" s="28" t="s">
        <v>385</v>
      </c>
      <c r="D79" s="591" t="s">
        <v>384</v>
      </c>
      <c r="E79" s="593"/>
      <c r="F79" s="32">
        <v>1</v>
      </c>
      <c r="G79" s="63">
        <v>2818</v>
      </c>
      <c r="H79" s="602">
        <v>12</v>
      </c>
      <c r="I79" s="603"/>
      <c r="J79" s="36">
        <f t="shared" si="3"/>
        <v>33816</v>
      </c>
    </row>
    <row r="80" spans="1:10" s="23" customFormat="1" ht="15.75" outlineLevel="2">
      <c r="A80" s="28"/>
      <c r="B80" s="29">
        <v>5</v>
      </c>
      <c r="C80" s="28" t="s">
        <v>386</v>
      </c>
      <c r="D80" s="591" t="s">
        <v>387</v>
      </c>
      <c r="E80" s="593"/>
      <c r="F80" s="32">
        <v>1</v>
      </c>
      <c r="G80" s="63">
        <v>150446.8</v>
      </c>
      <c r="H80" s="602">
        <v>1</v>
      </c>
      <c r="I80" s="603"/>
      <c r="J80" s="36">
        <f>F80*G80*H80</f>
        <v>150446.8</v>
      </c>
    </row>
    <row r="81" spans="1:10" s="23" customFormat="1" ht="16.5" customHeight="1" outlineLevel="2">
      <c r="A81" s="28"/>
      <c r="B81" s="29">
        <v>6</v>
      </c>
      <c r="C81" s="28" t="s">
        <v>388</v>
      </c>
      <c r="D81" s="591" t="s">
        <v>387</v>
      </c>
      <c r="E81" s="593"/>
      <c r="F81" s="32"/>
      <c r="G81" s="63"/>
      <c r="H81" s="602">
        <v>12</v>
      </c>
      <c r="I81" s="603"/>
      <c r="J81" s="36">
        <f>F81*G81*H81</f>
        <v>0</v>
      </c>
    </row>
    <row r="82" spans="1:10" s="23" customFormat="1" ht="30" customHeight="1" outlineLevel="2">
      <c r="A82" s="28"/>
      <c r="B82" s="29">
        <v>7</v>
      </c>
      <c r="C82" s="28" t="s">
        <v>389</v>
      </c>
      <c r="D82" s="591" t="s">
        <v>384</v>
      </c>
      <c r="E82" s="593"/>
      <c r="F82" s="32">
        <v>1</v>
      </c>
      <c r="G82" s="63">
        <v>8500</v>
      </c>
      <c r="H82" s="602">
        <v>1</v>
      </c>
      <c r="I82" s="603"/>
      <c r="J82" s="36">
        <f t="shared" si="3"/>
        <v>8500</v>
      </c>
    </row>
    <row r="83" spans="1:10" s="23" customFormat="1" ht="15.75" outlineLevel="2">
      <c r="A83" s="28"/>
      <c r="B83" s="29">
        <v>8</v>
      </c>
      <c r="C83" s="28" t="s">
        <v>682</v>
      </c>
      <c r="D83" s="591" t="s">
        <v>561</v>
      </c>
      <c r="E83" s="593"/>
      <c r="F83" s="67"/>
      <c r="G83" s="63"/>
      <c r="H83" s="602">
        <v>1</v>
      </c>
      <c r="I83" s="603"/>
      <c r="J83" s="36">
        <f t="shared" si="3"/>
        <v>0</v>
      </c>
    </row>
    <row r="84" spans="1:10" s="23" customFormat="1" ht="15.75" outlineLevel="2">
      <c r="A84" s="28"/>
      <c r="B84" s="29">
        <v>9</v>
      </c>
      <c r="C84" s="28"/>
      <c r="D84" s="591"/>
      <c r="E84" s="593"/>
      <c r="F84" s="32"/>
      <c r="G84" s="63"/>
      <c r="H84" s="602">
        <v>1</v>
      </c>
      <c r="I84" s="603"/>
      <c r="J84" s="36">
        <f t="shared" si="3"/>
        <v>0</v>
      </c>
    </row>
    <row r="85" spans="1:10" s="23" customFormat="1" ht="15.75" outlineLevel="2">
      <c r="A85" s="28"/>
      <c r="B85" s="29"/>
      <c r="C85" s="28"/>
      <c r="D85" s="591"/>
      <c r="E85" s="593"/>
      <c r="F85" s="32"/>
      <c r="G85" s="63"/>
      <c r="H85" s="602"/>
      <c r="I85" s="603"/>
      <c r="J85" s="36">
        <f t="shared" si="3"/>
        <v>0</v>
      </c>
    </row>
    <row r="86" spans="1:10" s="23" customFormat="1" ht="15.75" outlineLevel="1">
      <c r="A86" s="576" t="s">
        <v>268</v>
      </c>
      <c r="B86" s="582"/>
      <c r="C86" s="582"/>
      <c r="D86" s="582"/>
      <c r="E86" s="582"/>
      <c r="F86" s="582"/>
      <c r="G86" s="582"/>
      <c r="H86" s="582"/>
      <c r="I86" s="598"/>
      <c r="J86" s="65">
        <f>SUM(J76:J85)</f>
        <v>255386</v>
      </c>
    </row>
    <row r="87" spans="1:10" s="23" customFormat="1" ht="32.25" customHeight="1">
      <c r="A87" s="579" t="s">
        <v>471</v>
      </c>
      <c r="B87" s="562"/>
      <c r="C87" s="562"/>
      <c r="D87" s="562"/>
      <c r="E87" s="562"/>
      <c r="F87" s="562"/>
      <c r="G87" s="562"/>
      <c r="H87" s="562"/>
      <c r="I87" s="562"/>
      <c r="J87" s="562"/>
    </row>
    <row r="88" spans="1:10" s="23" customFormat="1" ht="78.75">
      <c r="A88" s="70"/>
      <c r="B88" s="71" t="s">
        <v>252</v>
      </c>
      <c r="C88" s="627" t="s">
        <v>291</v>
      </c>
      <c r="D88" s="628"/>
      <c r="E88" s="628"/>
      <c r="F88" s="629"/>
      <c r="G88" s="72" t="s">
        <v>390</v>
      </c>
      <c r="H88" s="630" t="s">
        <v>271</v>
      </c>
      <c r="I88" s="630"/>
      <c r="J88" s="72" t="s">
        <v>391</v>
      </c>
    </row>
    <row r="89" spans="1:10" s="23" customFormat="1" ht="15.75">
      <c r="A89" s="73"/>
      <c r="B89" s="74">
        <v>1</v>
      </c>
      <c r="C89" s="631">
        <v>2</v>
      </c>
      <c r="D89" s="632"/>
      <c r="E89" s="632"/>
      <c r="F89" s="633"/>
      <c r="G89" s="27">
        <v>3</v>
      </c>
      <c r="H89" s="631">
        <v>4</v>
      </c>
      <c r="I89" s="633"/>
      <c r="J89" s="27" t="s">
        <v>273</v>
      </c>
    </row>
    <row r="90" spans="1:10" s="57" customFormat="1" ht="15.75" outlineLevel="1">
      <c r="A90" s="52"/>
      <c r="B90" s="53">
        <v>1</v>
      </c>
      <c r="C90" s="634" t="s">
        <v>392</v>
      </c>
      <c r="D90" s="635"/>
      <c r="E90" s="635"/>
      <c r="F90" s="636"/>
      <c r="G90" s="75" t="s">
        <v>275</v>
      </c>
      <c r="H90" s="637" t="s">
        <v>275</v>
      </c>
      <c r="I90" s="637"/>
      <c r="J90" s="56">
        <f>J91+J92</f>
        <v>0</v>
      </c>
    </row>
    <row r="91" spans="1:10" s="23" customFormat="1" ht="27.75" customHeight="1" outlineLevel="1">
      <c r="A91" s="28"/>
      <c r="B91" s="29" t="s">
        <v>276</v>
      </c>
      <c r="C91" s="638" t="s">
        <v>393</v>
      </c>
      <c r="D91" s="639"/>
      <c r="E91" s="639"/>
      <c r="F91" s="640"/>
      <c r="G91" s="77"/>
      <c r="H91" s="641"/>
      <c r="I91" s="641"/>
      <c r="J91" s="36">
        <f>D91*H91/100</f>
        <v>0</v>
      </c>
    </row>
    <row r="92" spans="1:10" s="23" customFormat="1" ht="15.75" outlineLevel="1">
      <c r="A92" s="28"/>
      <c r="B92" s="29" t="s">
        <v>278</v>
      </c>
      <c r="C92" s="638" t="s">
        <v>394</v>
      </c>
      <c r="D92" s="639"/>
      <c r="E92" s="639"/>
      <c r="F92" s="640"/>
      <c r="G92" s="77"/>
      <c r="H92" s="641"/>
      <c r="I92" s="641"/>
      <c r="J92" s="36">
        <f>D92*H92/100</f>
        <v>0</v>
      </c>
    </row>
    <row r="93" spans="1:10" s="57" customFormat="1" ht="15.75" outlineLevel="1">
      <c r="A93" s="52"/>
      <c r="B93" s="53">
        <v>2</v>
      </c>
      <c r="C93" s="634" t="s">
        <v>395</v>
      </c>
      <c r="D93" s="635"/>
      <c r="E93" s="635"/>
      <c r="F93" s="636"/>
      <c r="G93" s="75" t="s">
        <v>275</v>
      </c>
      <c r="H93" s="637" t="s">
        <v>275</v>
      </c>
      <c r="I93" s="637"/>
      <c r="J93" s="56">
        <f>J95+J96+J97-0.01</f>
        <v>98605.99810000001</v>
      </c>
    </row>
    <row r="94" spans="1:10" s="23" customFormat="1" ht="15.75" outlineLevel="1">
      <c r="A94" s="28"/>
      <c r="B94" s="29" t="s">
        <v>281</v>
      </c>
      <c r="C94" s="638" t="s">
        <v>396</v>
      </c>
      <c r="D94" s="639"/>
      <c r="E94" s="639"/>
      <c r="F94" s="640"/>
      <c r="G94" s="77"/>
      <c r="H94" s="641"/>
      <c r="I94" s="641"/>
      <c r="J94" s="36"/>
    </row>
    <row r="95" spans="1:10" s="23" customFormat="1" ht="15.75" outlineLevel="1">
      <c r="A95" s="28"/>
      <c r="B95" s="29"/>
      <c r="C95" s="638" t="s">
        <v>707</v>
      </c>
      <c r="D95" s="639"/>
      <c r="E95" s="639"/>
      <c r="F95" s="640"/>
      <c r="G95" s="77">
        <v>7510011.84</v>
      </c>
      <c r="H95" s="641">
        <v>1.5</v>
      </c>
      <c r="I95" s="641"/>
      <c r="J95" s="36">
        <f>G95*H95/100/4+0.46</f>
        <v>28163.004399999998</v>
      </c>
    </row>
    <row r="96" spans="1:10" s="23" customFormat="1" ht="15.75" outlineLevel="1">
      <c r="A96" s="28"/>
      <c r="B96" s="29"/>
      <c r="C96" s="638" t="s">
        <v>708</v>
      </c>
      <c r="D96" s="639"/>
      <c r="E96" s="639"/>
      <c r="F96" s="640"/>
      <c r="G96" s="77">
        <v>6261655.44</v>
      </c>
      <c r="H96" s="641">
        <v>1.5</v>
      </c>
      <c r="I96" s="641"/>
      <c r="J96" s="36">
        <f>G96*H96/100/4*3-0.62</f>
        <v>70443.0037</v>
      </c>
    </row>
    <row r="97" spans="1:10" s="23" customFormat="1" ht="15.75" outlineLevel="1">
      <c r="A97" s="28"/>
      <c r="B97" s="29"/>
      <c r="C97" s="638"/>
      <c r="D97" s="639"/>
      <c r="E97" s="639"/>
      <c r="F97" s="640"/>
      <c r="G97" s="77"/>
      <c r="H97" s="642"/>
      <c r="I97" s="642"/>
      <c r="J97" s="36">
        <f>D97*H97/100</f>
        <v>0</v>
      </c>
    </row>
    <row r="98" spans="1:10" s="57" customFormat="1" ht="15.75" outlineLevel="1">
      <c r="A98" s="52"/>
      <c r="B98" s="53">
        <v>3</v>
      </c>
      <c r="C98" s="634" t="s">
        <v>397</v>
      </c>
      <c r="D98" s="635"/>
      <c r="E98" s="635"/>
      <c r="F98" s="636"/>
      <c r="G98" s="75" t="s">
        <v>275</v>
      </c>
      <c r="H98" s="641"/>
      <c r="I98" s="641"/>
      <c r="J98" s="56">
        <f>J100+J101</f>
        <v>0</v>
      </c>
    </row>
    <row r="99" spans="1:10" s="23" customFormat="1" ht="15.75" outlineLevel="1">
      <c r="A99" s="28"/>
      <c r="B99" s="29" t="s">
        <v>398</v>
      </c>
      <c r="C99" s="638" t="s">
        <v>399</v>
      </c>
      <c r="D99" s="639"/>
      <c r="E99" s="639"/>
      <c r="F99" s="640"/>
      <c r="G99" s="78"/>
      <c r="H99" s="641"/>
      <c r="I99" s="641"/>
      <c r="J99" s="56"/>
    </row>
    <row r="100" spans="1:10" s="23" customFormat="1" ht="15.75" outlineLevel="1">
      <c r="A100" s="28"/>
      <c r="B100" s="29"/>
      <c r="C100" s="638"/>
      <c r="D100" s="639"/>
      <c r="E100" s="639"/>
      <c r="F100" s="640"/>
      <c r="G100" s="78"/>
      <c r="H100" s="641"/>
      <c r="I100" s="641"/>
      <c r="J100" s="36">
        <f>D100*H100/100</f>
        <v>0</v>
      </c>
    </row>
    <row r="101" spans="1:10" s="23" customFormat="1" ht="15.75" outlineLevel="1">
      <c r="A101" s="28"/>
      <c r="B101" s="29"/>
      <c r="C101" s="638"/>
      <c r="D101" s="639"/>
      <c r="E101" s="639"/>
      <c r="F101" s="640"/>
      <c r="G101" s="78"/>
      <c r="H101" s="641"/>
      <c r="I101" s="641"/>
      <c r="J101" s="36">
        <f>D101*H101/100</f>
        <v>0</v>
      </c>
    </row>
    <row r="102" spans="1:10" s="23" customFormat="1" ht="15.75" outlineLevel="1">
      <c r="A102" s="576" t="s">
        <v>268</v>
      </c>
      <c r="B102" s="582"/>
      <c r="C102" s="582"/>
      <c r="D102" s="582"/>
      <c r="E102" s="582"/>
      <c r="F102" s="582"/>
      <c r="G102" s="582"/>
      <c r="H102" s="582"/>
      <c r="I102" s="598"/>
      <c r="J102" s="38">
        <f>J90+J93+J99</f>
        <v>98605.99810000001</v>
      </c>
    </row>
    <row r="103" spans="1:10" s="23" customFormat="1" ht="24" customHeight="1">
      <c r="A103" s="579" t="s">
        <v>472</v>
      </c>
      <c r="B103" s="562"/>
      <c r="C103" s="562"/>
      <c r="D103" s="562"/>
      <c r="E103" s="562"/>
      <c r="F103" s="562"/>
      <c r="G103" s="562"/>
      <c r="H103" s="562"/>
      <c r="I103" s="562"/>
      <c r="J103" s="604"/>
    </row>
    <row r="104" spans="1:10" ht="25.5">
      <c r="A104" s="39"/>
      <c r="B104" s="40" t="s">
        <v>252</v>
      </c>
      <c r="C104" s="25" t="s">
        <v>291</v>
      </c>
      <c r="D104" s="567" t="s">
        <v>292</v>
      </c>
      <c r="E104" s="581"/>
      <c r="F104" s="567" t="s">
        <v>293</v>
      </c>
      <c r="G104" s="581"/>
      <c r="H104" s="567" t="s">
        <v>301</v>
      </c>
      <c r="I104" s="581"/>
      <c r="J104" s="25" t="s">
        <v>296</v>
      </c>
    </row>
    <row r="105" spans="1:10" ht="13.5">
      <c r="A105" s="39"/>
      <c r="B105" s="42">
        <v>1</v>
      </c>
      <c r="C105" s="42">
        <v>2</v>
      </c>
      <c r="D105" s="549">
        <v>3</v>
      </c>
      <c r="E105" s="550"/>
      <c r="F105" s="549">
        <v>4</v>
      </c>
      <c r="G105" s="550"/>
      <c r="H105" s="549">
        <v>5</v>
      </c>
      <c r="I105" s="550"/>
      <c r="J105" s="42" t="s">
        <v>302</v>
      </c>
    </row>
    <row r="106" spans="1:10" s="23" customFormat="1" ht="15.75" outlineLevel="1">
      <c r="A106" s="28"/>
      <c r="B106" s="29">
        <v>1</v>
      </c>
      <c r="C106" s="37" t="s">
        <v>400</v>
      </c>
      <c r="D106" s="600"/>
      <c r="E106" s="601"/>
      <c r="F106" s="605"/>
      <c r="G106" s="606"/>
      <c r="H106" s="551"/>
      <c r="I106" s="552"/>
      <c r="J106" s="44">
        <f>D106*F106*H106</f>
        <v>0</v>
      </c>
    </row>
    <row r="107" spans="1:10" s="23" customFormat="1" ht="15.75" outlineLevel="1">
      <c r="A107" s="28"/>
      <c r="B107" s="29">
        <v>2</v>
      </c>
      <c r="C107" s="37" t="s">
        <v>401</v>
      </c>
      <c r="D107" s="600"/>
      <c r="E107" s="601"/>
      <c r="F107" s="605"/>
      <c r="G107" s="606"/>
      <c r="H107" s="551"/>
      <c r="I107" s="552"/>
      <c r="J107" s="44">
        <f>D107*F107*H107</f>
        <v>0</v>
      </c>
    </row>
    <row r="108" spans="1:10" s="23" customFormat="1" ht="15.75" outlineLevel="1">
      <c r="A108" s="45" t="s">
        <v>268</v>
      </c>
      <c r="B108" s="46"/>
      <c r="C108" s="582" t="s">
        <v>268</v>
      </c>
      <c r="D108" s="582"/>
      <c r="E108" s="582"/>
      <c r="F108" s="582"/>
      <c r="G108" s="582"/>
      <c r="H108" s="582"/>
      <c r="I108" s="598"/>
      <c r="J108" s="38">
        <f>SUM(J106:J107)</f>
        <v>0</v>
      </c>
    </row>
    <row r="109" spans="1:10" s="23" customFormat="1" ht="22.5" customHeight="1">
      <c r="A109" s="579" t="s">
        <v>473</v>
      </c>
      <c r="B109" s="562"/>
      <c r="C109" s="562"/>
      <c r="D109" s="562"/>
      <c r="E109" s="562"/>
      <c r="F109" s="562"/>
      <c r="G109" s="562"/>
      <c r="H109" s="562"/>
      <c r="I109" s="562"/>
      <c r="J109" s="604"/>
    </row>
    <row r="110" spans="1:10" ht="25.5">
      <c r="A110" s="39"/>
      <c r="B110" s="40" t="s">
        <v>252</v>
      </c>
      <c r="C110" s="25" t="s">
        <v>291</v>
      </c>
      <c r="D110" s="567" t="s">
        <v>292</v>
      </c>
      <c r="E110" s="581"/>
      <c r="F110" s="567" t="s">
        <v>293</v>
      </c>
      <c r="G110" s="581"/>
      <c r="H110" s="567" t="s">
        <v>303</v>
      </c>
      <c r="I110" s="581"/>
      <c r="J110" s="25" t="s">
        <v>296</v>
      </c>
    </row>
    <row r="111" spans="1:10" ht="13.5">
      <c r="A111" s="39"/>
      <c r="B111" s="42">
        <v>1</v>
      </c>
      <c r="C111" s="42">
        <v>2</v>
      </c>
      <c r="D111" s="549">
        <v>3</v>
      </c>
      <c r="E111" s="550"/>
      <c r="F111" s="549">
        <v>4</v>
      </c>
      <c r="G111" s="550"/>
      <c r="H111" s="549">
        <v>5</v>
      </c>
      <c r="I111" s="550"/>
      <c r="J111" s="42" t="s">
        <v>302</v>
      </c>
    </row>
    <row r="112" spans="1:10" s="23" customFormat="1" ht="15.75" outlineLevel="1">
      <c r="A112" s="28"/>
      <c r="B112" s="29">
        <v>1</v>
      </c>
      <c r="C112" s="37" t="s">
        <v>304</v>
      </c>
      <c r="D112" s="600" t="s">
        <v>305</v>
      </c>
      <c r="E112" s="601"/>
      <c r="F112" s="605"/>
      <c r="G112" s="606"/>
      <c r="H112" s="551"/>
      <c r="I112" s="552"/>
      <c r="J112" s="44">
        <f>SUM(J114:J117)</f>
        <v>0</v>
      </c>
    </row>
    <row r="113" spans="1:10" s="23" customFormat="1" ht="15.75" outlineLevel="1">
      <c r="A113" s="28"/>
      <c r="B113" s="29"/>
      <c r="C113" s="37" t="s">
        <v>306</v>
      </c>
      <c r="D113" s="600"/>
      <c r="E113" s="601"/>
      <c r="F113" s="605"/>
      <c r="G113" s="606"/>
      <c r="H113" s="551"/>
      <c r="I113" s="552"/>
      <c r="J113" s="44"/>
    </row>
    <row r="114" spans="1:10" s="23" customFormat="1" ht="15.75" outlineLevel="1">
      <c r="A114" s="28"/>
      <c r="B114" s="29"/>
      <c r="C114" s="37"/>
      <c r="D114" s="600"/>
      <c r="E114" s="601"/>
      <c r="F114" s="605"/>
      <c r="G114" s="606"/>
      <c r="H114" s="551"/>
      <c r="I114" s="552"/>
      <c r="J114" s="44">
        <f>F114*H114</f>
        <v>0</v>
      </c>
    </row>
    <row r="115" spans="1:10" s="23" customFormat="1" ht="15.75" outlineLevel="1">
      <c r="A115" s="28"/>
      <c r="B115" s="29"/>
      <c r="C115" s="37"/>
      <c r="D115" s="600"/>
      <c r="E115" s="601"/>
      <c r="F115" s="605"/>
      <c r="G115" s="606"/>
      <c r="H115" s="551"/>
      <c r="I115" s="552"/>
      <c r="J115" s="44">
        <f>F115*H115</f>
        <v>0</v>
      </c>
    </row>
    <row r="116" spans="1:10" s="23" customFormat="1" ht="15.75" outlineLevel="1">
      <c r="A116" s="28"/>
      <c r="B116" s="29"/>
      <c r="C116" s="37"/>
      <c r="D116" s="600"/>
      <c r="E116" s="601"/>
      <c r="F116" s="605"/>
      <c r="G116" s="606"/>
      <c r="H116" s="551"/>
      <c r="I116" s="552"/>
      <c r="J116" s="44">
        <f>F116*H116</f>
        <v>0</v>
      </c>
    </row>
    <row r="117" spans="1:10" s="23" customFormat="1" ht="15.75" outlineLevel="1">
      <c r="A117" s="28"/>
      <c r="B117" s="29"/>
      <c r="C117" s="37"/>
      <c r="D117" s="600"/>
      <c r="E117" s="601"/>
      <c r="F117" s="605"/>
      <c r="G117" s="606"/>
      <c r="H117" s="551"/>
      <c r="I117" s="552"/>
      <c r="J117" s="44">
        <f>F117*H117</f>
        <v>0</v>
      </c>
    </row>
    <row r="118" spans="1:10" s="23" customFormat="1" ht="15.75" outlineLevel="1">
      <c r="A118" s="45" t="s">
        <v>268</v>
      </c>
      <c r="B118" s="46"/>
      <c r="C118" s="582" t="s">
        <v>268</v>
      </c>
      <c r="D118" s="582"/>
      <c r="E118" s="582"/>
      <c r="F118" s="582"/>
      <c r="G118" s="582"/>
      <c r="H118" s="582"/>
      <c r="I118" s="598"/>
      <c r="J118" s="38">
        <f>J112</f>
        <v>0</v>
      </c>
    </row>
    <row r="119" spans="1:10" s="23" customFormat="1" ht="25.5" customHeight="1">
      <c r="A119" s="579" t="s">
        <v>474</v>
      </c>
      <c r="B119" s="579"/>
      <c r="C119" s="579"/>
      <c r="D119" s="579"/>
      <c r="E119" s="579"/>
      <c r="F119" s="579"/>
      <c r="G119" s="579"/>
      <c r="H119" s="579"/>
      <c r="I119" s="579"/>
      <c r="J119" s="579"/>
    </row>
    <row r="120" spans="1:10" ht="25.5">
      <c r="A120" s="39"/>
      <c r="B120" s="40" t="s">
        <v>252</v>
      </c>
      <c r="C120" s="25" t="s">
        <v>402</v>
      </c>
      <c r="D120" s="567" t="s">
        <v>403</v>
      </c>
      <c r="E120" s="567"/>
      <c r="F120" s="567" t="s">
        <v>301</v>
      </c>
      <c r="G120" s="581"/>
      <c r="H120" s="567" t="s">
        <v>404</v>
      </c>
      <c r="I120" s="581"/>
      <c r="J120" s="25" t="s">
        <v>296</v>
      </c>
    </row>
    <row r="121" spans="1:10" ht="13.5">
      <c r="A121" s="39"/>
      <c r="B121" s="42">
        <v>1</v>
      </c>
      <c r="C121" s="42">
        <v>2</v>
      </c>
      <c r="D121" s="220">
        <v>3</v>
      </c>
      <c r="E121" s="221"/>
      <c r="F121" s="549">
        <v>4</v>
      </c>
      <c r="G121" s="550"/>
      <c r="H121" s="549">
        <v>5</v>
      </c>
      <c r="I121" s="550"/>
      <c r="J121" s="42" t="s">
        <v>319</v>
      </c>
    </row>
    <row r="122" spans="1:10" s="57" customFormat="1" ht="31.5" outlineLevel="1">
      <c r="A122" s="52"/>
      <c r="B122" s="53">
        <v>1</v>
      </c>
      <c r="C122" s="52" t="s">
        <v>405</v>
      </c>
      <c r="D122" s="647">
        <f>D123+D124</f>
        <v>0</v>
      </c>
      <c r="E122" s="648"/>
      <c r="F122" s="224" t="s">
        <v>275</v>
      </c>
      <c r="G122" s="219"/>
      <c r="H122" s="645">
        <v>160</v>
      </c>
      <c r="I122" s="646"/>
      <c r="J122" s="79">
        <f>J123+J124</f>
        <v>0</v>
      </c>
    </row>
    <row r="123" spans="1:10" s="23" customFormat="1" ht="31.5" outlineLevel="1">
      <c r="A123" s="28"/>
      <c r="B123" s="29"/>
      <c r="C123" s="28" t="s">
        <v>406</v>
      </c>
      <c r="D123" s="602"/>
      <c r="E123" s="603"/>
      <c r="F123" s="605"/>
      <c r="G123" s="606"/>
      <c r="H123" s="551">
        <v>160</v>
      </c>
      <c r="I123" s="552"/>
      <c r="J123" s="44">
        <f>D123*F123*50%*H123</f>
        <v>0</v>
      </c>
    </row>
    <row r="124" spans="1:10" s="23" customFormat="1" ht="15.75" outlineLevel="1">
      <c r="A124" s="28"/>
      <c r="B124" s="29"/>
      <c r="C124" s="28" t="s">
        <v>407</v>
      </c>
      <c r="D124" s="602"/>
      <c r="E124" s="603"/>
      <c r="F124" s="605"/>
      <c r="G124" s="606"/>
      <c r="H124" s="551">
        <v>160</v>
      </c>
      <c r="I124" s="552"/>
      <c r="J124" s="44">
        <f>D124*F124*50%*H124</f>
        <v>0</v>
      </c>
    </row>
    <row r="125" spans="1:10" s="57" customFormat="1" ht="31.5" outlineLevel="1">
      <c r="A125" s="52"/>
      <c r="B125" s="53">
        <v>2</v>
      </c>
      <c r="C125" s="52" t="s">
        <v>408</v>
      </c>
      <c r="D125" s="647">
        <f>D126+D127</f>
        <v>0</v>
      </c>
      <c r="E125" s="648"/>
      <c r="F125" s="649" t="s">
        <v>275</v>
      </c>
      <c r="G125" s="650"/>
      <c r="H125" s="645">
        <v>160</v>
      </c>
      <c r="I125" s="646"/>
      <c r="J125" s="79">
        <f>J126+J127</f>
        <v>0</v>
      </c>
    </row>
    <row r="126" spans="1:10" s="23" customFormat="1" ht="31.5" outlineLevel="1">
      <c r="A126" s="28"/>
      <c r="B126" s="29"/>
      <c r="C126" s="28" t="s">
        <v>406</v>
      </c>
      <c r="D126" s="602"/>
      <c r="E126" s="603"/>
      <c r="F126" s="605"/>
      <c r="G126" s="606"/>
      <c r="H126" s="551">
        <v>160</v>
      </c>
      <c r="I126" s="552"/>
      <c r="J126" s="44">
        <f>D126*F126*H126</f>
        <v>0</v>
      </c>
    </row>
    <row r="127" spans="1:10" s="23" customFormat="1" ht="15.75" outlineLevel="1">
      <c r="A127" s="28"/>
      <c r="B127" s="29"/>
      <c r="C127" s="28" t="s">
        <v>407</v>
      </c>
      <c r="D127" s="602"/>
      <c r="E127" s="603"/>
      <c r="F127" s="605"/>
      <c r="G127" s="606"/>
      <c r="H127" s="551">
        <v>160</v>
      </c>
      <c r="I127" s="552"/>
      <c r="J127" s="44">
        <f>D127*F127*H127</f>
        <v>0</v>
      </c>
    </row>
    <row r="128" spans="1:10" s="23" customFormat="1" ht="15.75" outlineLevel="1">
      <c r="A128" s="45" t="s">
        <v>268</v>
      </c>
      <c r="B128" s="46"/>
      <c r="C128" s="582" t="s">
        <v>268</v>
      </c>
      <c r="D128" s="582"/>
      <c r="E128" s="582"/>
      <c r="F128" s="582"/>
      <c r="G128" s="582"/>
      <c r="H128" s="582"/>
      <c r="I128" s="598"/>
      <c r="J128" s="38">
        <f>J122+J125</f>
        <v>0</v>
      </c>
    </row>
    <row r="129" spans="1:10" s="23" customFormat="1" ht="27" customHeight="1">
      <c r="A129" s="579" t="s">
        <v>475</v>
      </c>
      <c r="B129" s="562"/>
      <c r="C129" s="562"/>
      <c r="D129" s="562"/>
      <c r="E129" s="562"/>
      <c r="F129" s="562"/>
      <c r="G129" s="562"/>
      <c r="H129" s="562"/>
      <c r="I129" s="562"/>
      <c r="J129" s="604"/>
    </row>
    <row r="130" spans="1:10" s="83" customFormat="1" ht="30" customHeight="1">
      <c r="A130" s="80"/>
      <c r="B130" s="81" t="s">
        <v>252</v>
      </c>
      <c r="C130" s="82" t="s">
        <v>291</v>
      </c>
      <c r="D130" s="643" t="s">
        <v>409</v>
      </c>
      <c r="E130" s="644"/>
      <c r="F130" s="643" t="s">
        <v>410</v>
      </c>
      <c r="G130" s="644"/>
      <c r="H130" s="643" t="s">
        <v>303</v>
      </c>
      <c r="I130" s="644"/>
      <c r="J130" s="82" t="s">
        <v>296</v>
      </c>
    </row>
    <row r="131" spans="1:10" s="83" customFormat="1" ht="30">
      <c r="A131" s="80"/>
      <c r="B131" s="84">
        <v>1</v>
      </c>
      <c r="C131" s="84">
        <v>2</v>
      </c>
      <c r="D131" s="651">
        <v>3</v>
      </c>
      <c r="E131" s="652"/>
      <c r="F131" s="651">
        <v>4</v>
      </c>
      <c r="G131" s="652"/>
      <c r="H131" s="651">
        <v>5</v>
      </c>
      <c r="I131" s="652"/>
      <c r="J131" s="84" t="s">
        <v>411</v>
      </c>
    </row>
    <row r="132" spans="1:10" s="23" customFormat="1" ht="15.75" outlineLevel="1">
      <c r="A132" s="28"/>
      <c r="B132" s="29">
        <v>1</v>
      </c>
      <c r="C132" s="37" t="s">
        <v>412</v>
      </c>
      <c r="D132" s="602"/>
      <c r="E132" s="603"/>
      <c r="F132" s="605"/>
      <c r="G132" s="606"/>
      <c r="H132" s="551"/>
      <c r="I132" s="552"/>
      <c r="J132" s="44">
        <f>J134+J137</f>
        <v>0</v>
      </c>
    </row>
    <row r="133" spans="1:10" s="23" customFormat="1" ht="31.5" outlineLevel="1">
      <c r="A133" s="28"/>
      <c r="B133" s="29"/>
      <c r="C133" s="28" t="s">
        <v>413</v>
      </c>
      <c r="D133" s="602"/>
      <c r="E133" s="603"/>
      <c r="F133" s="605"/>
      <c r="G133" s="606"/>
      <c r="H133" s="551"/>
      <c r="I133" s="552"/>
      <c r="J133" s="44"/>
    </row>
    <row r="134" spans="1:10" s="23" customFormat="1" ht="15.75" outlineLevel="1">
      <c r="A134" s="28"/>
      <c r="B134" s="29"/>
      <c r="C134" s="37"/>
      <c r="D134" s="602"/>
      <c r="E134" s="603"/>
      <c r="F134" s="605"/>
      <c r="G134" s="606"/>
      <c r="H134" s="551"/>
      <c r="I134" s="552"/>
      <c r="J134" s="44">
        <f>F134*D134/100*H134*9/1000</f>
        <v>0</v>
      </c>
    </row>
    <row r="135" spans="1:10" s="23" customFormat="1" ht="15.75" outlineLevel="1">
      <c r="A135" s="28"/>
      <c r="B135" s="29"/>
      <c r="C135" s="37"/>
      <c r="D135" s="602"/>
      <c r="E135" s="603"/>
      <c r="F135" s="605"/>
      <c r="G135" s="606"/>
      <c r="H135" s="551"/>
      <c r="I135" s="552"/>
      <c r="J135" s="44">
        <f>F135*D135/100*H135*9/1000</f>
        <v>0</v>
      </c>
    </row>
    <row r="136" spans="1:10" s="23" customFormat="1" ht="31.5" outlineLevel="1">
      <c r="A136" s="28"/>
      <c r="B136" s="29">
        <v>2</v>
      </c>
      <c r="C136" s="28" t="s">
        <v>414</v>
      </c>
      <c r="D136" s="602"/>
      <c r="E136" s="603"/>
      <c r="F136" s="605"/>
      <c r="G136" s="606"/>
      <c r="H136" s="551"/>
      <c r="I136" s="552"/>
      <c r="J136" s="44">
        <f>J137</f>
        <v>0</v>
      </c>
    </row>
    <row r="137" spans="1:10" s="23" customFormat="1" ht="31.5" outlineLevel="1">
      <c r="A137" s="28"/>
      <c r="B137" s="29"/>
      <c r="C137" s="28" t="s">
        <v>413</v>
      </c>
      <c r="D137" s="602"/>
      <c r="E137" s="603"/>
      <c r="F137" s="605"/>
      <c r="G137" s="606"/>
      <c r="H137" s="551"/>
      <c r="I137" s="552"/>
      <c r="J137" s="44"/>
    </row>
    <row r="138" spans="1:10" s="23" customFormat="1" ht="15.75" outlineLevel="1">
      <c r="A138" s="45" t="s">
        <v>268</v>
      </c>
      <c r="B138" s="46"/>
      <c r="C138" s="582" t="s">
        <v>268</v>
      </c>
      <c r="D138" s="582"/>
      <c r="E138" s="582"/>
      <c r="F138" s="582"/>
      <c r="G138" s="582"/>
      <c r="H138" s="582"/>
      <c r="I138" s="582"/>
      <c r="J138" s="38">
        <f>J132+J136</f>
        <v>0</v>
      </c>
    </row>
    <row r="139" spans="1:10" s="23" customFormat="1" ht="28.5" customHeight="1">
      <c r="A139" s="579" t="s">
        <v>476</v>
      </c>
      <c r="B139" s="579"/>
      <c r="C139" s="579"/>
      <c r="D139" s="579"/>
      <c r="E139" s="579"/>
      <c r="F139" s="579"/>
      <c r="G139" s="579"/>
      <c r="H139" s="579"/>
      <c r="I139" s="579"/>
      <c r="J139" s="579"/>
    </row>
    <row r="140" spans="1:10" ht="27">
      <c r="A140" s="39"/>
      <c r="B140" s="40" t="s">
        <v>252</v>
      </c>
      <c r="C140" s="25" t="s">
        <v>291</v>
      </c>
      <c r="D140" s="567" t="s">
        <v>292</v>
      </c>
      <c r="E140" s="581"/>
      <c r="F140" s="222" t="s">
        <v>293</v>
      </c>
      <c r="G140" s="223"/>
      <c r="H140" s="222" t="s">
        <v>303</v>
      </c>
      <c r="I140" s="223"/>
      <c r="J140" s="25" t="s">
        <v>296</v>
      </c>
    </row>
    <row r="141" spans="1:10" ht="13.5">
      <c r="A141" s="39"/>
      <c r="B141" s="42">
        <v>1</v>
      </c>
      <c r="C141" s="42">
        <v>2</v>
      </c>
      <c r="D141" s="220">
        <v>3</v>
      </c>
      <c r="E141" s="221"/>
      <c r="F141" s="549">
        <v>4</v>
      </c>
      <c r="G141" s="550"/>
      <c r="H141" s="549">
        <v>5</v>
      </c>
      <c r="I141" s="550"/>
      <c r="J141" s="42" t="s">
        <v>302</v>
      </c>
    </row>
    <row r="142" spans="1:10" s="23" customFormat="1" ht="15.75" outlineLevel="1">
      <c r="A142" s="28"/>
      <c r="B142" s="29">
        <v>1</v>
      </c>
      <c r="C142" s="37" t="s">
        <v>570</v>
      </c>
      <c r="D142" s="600" t="s">
        <v>561</v>
      </c>
      <c r="E142" s="601"/>
      <c r="F142" s="605">
        <v>1</v>
      </c>
      <c r="G142" s="606"/>
      <c r="H142" s="551">
        <v>0</v>
      </c>
      <c r="I142" s="552"/>
      <c r="J142" s="44">
        <f>F142*H142</f>
        <v>0</v>
      </c>
    </row>
    <row r="143" spans="1:10" s="23" customFormat="1" ht="15.75" outlineLevel="1">
      <c r="A143" s="28"/>
      <c r="B143" s="29"/>
      <c r="C143" s="28"/>
      <c r="D143" s="600"/>
      <c r="E143" s="601"/>
      <c r="F143" s="605"/>
      <c r="G143" s="606"/>
      <c r="H143" s="551"/>
      <c r="I143" s="552"/>
      <c r="J143" s="44">
        <f>F143*H143</f>
        <v>0</v>
      </c>
    </row>
    <row r="144" spans="1:10" s="23" customFormat="1" ht="15.75" outlineLevel="1">
      <c r="A144" s="28"/>
      <c r="B144" s="29"/>
      <c r="C144" s="28"/>
      <c r="D144" s="600"/>
      <c r="E144" s="601"/>
      <c r="F144" s="605"/>
      <c r="G144" s="606"/>
      <c r="H144" s="551"/>
      <c r="I144" s="552"/>
      <c r="J144" s="44">
        <f>F144*H144</f>
        <v>0</v>
      </c>
    </row>
    <row r="145" spans="1:10" s="23" customFormat="1" ht="15.75" outlineLevel="1">
      <c r="A145" s="28"/>
      <c r="B145" s="29"/>
      <c r="C145" s="28"/>
      <c r="D145" s="600"/>
      <c r="E145" s="601"/>
      <c r="F145" s="605"/>
      <c r="G145" s="606"/>
      <c r="H145" s="551"/>
      <c r="I145" s="552"/>
      <c r="J145" s="44">
        <f>F145*H145</f>
        <v>0</v>
      </c>
    </row>
    <row r="146" spans="1:10" s="23" customFormat="1" ht="15.75" outlineLevel="1">
      <c r="A146" s="28"/>
      <c r="B146" s="29"/>
      <c r="C146" s="28"/>
      <c r="D146" s="600"/>
      <c r="E146" s="601"/>
      <c r="F146" s="605"/>
      <c r="G146" s="606"/>
      <c r="H146" s="551"/>
      <c r="I146" s="552"/>
      <c r="J146" s="44"/>
    </row>
    <row r="147" spans="1:10" s="23" customFormat="1" ht="15.75" outlineLevel="1">
      <c r="A147" s="45" t="s">
        <v>268</v>
      </c>
      <c r="B147" s="46"/>
      <c r="C147" s="582" t="s">
        <v>268</v>
      </c>
      <c r="D147" s="582"/>
      <c r="E147" s="582"/>
      <c r="F147" s="582"/>
      <c r="G147" s="582"/>
      <c r="H147" s="582"/>
      <c r="I147" s="598"/>
      <c r="J147" s="38">
        <f>SUM(J142:J146)</f>
        <v>0</v>
      </c>
    </row>
    <row r="148" spans="1:10" s="23" customFormat="1" ht="28.5" customHeight="1">
      <c r="A148" s="579" t="s">
        <v>477</v>
      </c>
      <c r="B148" s="562"/>
      <c r="C148" s="562"/>
      <c r="D148" s="562"/>
      <c r="E148" s="562"/>
      <c r="F148" s="562"/>
      <c r="G148" s="562"/>
      <c r="H148" s="562"/>
      <c r="I148" s="562"/>
      <c r="J148" s="604"/>
    </row>
    <row r="149" spans="1:10" ht="25.5">
      <c r="A149" s="39"/>
      <c r="B149" s="40" t="s">
        <v>252</v>
      </c>
      <c r="C149" s="25" t="s">
        <v>291</v>
      </c>
      <c r="D149" s="567" t="s">
        <v>292</v>
      </c>
      <c r="E149" s="581"/>
      <c r="F149" s="567" t="s">
        <v>293</v>
      </c>
      <c r="G149" s="581"/>
      <c r="H149" s="567" t="s">
        <v>303</v>
      </c>
      <c r="I149" s="581"/>
      <c r="J149" s="25" t="s">
        <v>296</v>
      </c>
    </row>
    <row r="150" spans="1:10" ht="13.5">
      <c r="A150" s="39"/>
      <c r="B150" s="42">
        <v>1</v>
      </c>
      <c r="C150" s="42">
        <v>2</v>
      </c>
      <c r="D150" s="549">
        <v>3</v>
      </c>
      <c r="E150" s="550"/>
      <c r="F150" s="549">
        <v>4</v>
      </c>
      <c r="G150" s="550"/>
      <c r="H150" s="549">
        <v>5</v>
      </c>
      <c r="I150" s="550"/>
      <c r="J150" s="42" t="s">
        <v>302</v>
      </c>
    </row>
    <row r="151" spans="1:10" s="23" customFormat="1" ht="15.75" outlineLevel="1">
      <c r="A151" s="28"/>
      <c r="B151" s="29">
        <v>1</v>
      </c>
      <c r="C151" s="37" t="s">
        <v>618</v>
      </c>
      <c r="D151" s="600" t="s">
        <v>561</v>
      </c>
      <c r="E151" s="601"/>
      <c r="F151" s="605">
        <v>1</v>
      </c>
      <c r="G151" s="606"/>
      <c r="H151" s="551">
        <v>0</v>
      </c>
      <c r="I151" s="552"/>
      <c r="J151" s="44">
        <f>F151*H151</f>
        <v>0</v>
      </c>
    </row>
    <row r="152" spans="1:10" s="23" customFormat="1" ht="15.75" outlineLevel="1">
      <c r="A152" s="28"/>
      <c r="B152" s="29"/>
      <c r="C152" s="28"/>
      <c r="D152" s="600"/>
      <c r="E152" s="601"/>
      <c r="F152" s="605"/>
      <c r="G152" s="606"/>
      <c r="H152" s="551"/>
      <c r="I152" s="552"/>
      <c r="J152" s="44">
        <f>F152*H152</f>
        <v>0</v>
      </c>
    </row>
    <row r="153" spans="1:10" s="23" customFormat="1" ht="15.75" outlineLevel="1">
      <c r="A153" s="28"/>
      <c r="B153" s="29"/>
      <c r="C153" s="28"/>
      <c r="D153" s="600"/>
      <c r="E153" s="601"/>
      <c r="F153" s="605"/>
      <c r="G153" s="606"/>
      <c r="H153" s="551"/>
      <c r="I153" s="552"/>
      <c r="J153" s="44"/>
    </row>
    <row r="154" spans="1:10" s="23" customFormat="1" ht="15.75" outlineLevel="1">
      <c r="A154" s="45" t="s">
        <v>268</v>
      </c>
      <c r="B154" s="46"/>
      <c r="C154" s="582" t="s">
        <v>268</v>
      </c>
      <c r="D154" s="582"/>
      <c r="E154" s="582"/>
      <c r="F154" s="582"/>
      <c r="G154" s="582"/>
      <c r="H154" s="582"/>
      <c r="I154" s="598"/>
      <c r="J154" s="38">
        <f>SUM(J151:J153)</f>
        <v>0</v>
      </c>
    </row>
    <row r="155" spans="1:10" s="23" customFormat="1" ht="28.5" customHeight="1">
      <c r="A155" s="579" t="s">
        <v>478</v>
      </c>
      <c r="B155" s="562"/>
      <c r="C155" s="562"/>
      <c r="D155" s="562"/>
      <c r="E155" s="562"/>
      <c r="F155" s="562"/>
      <c r="G155" s="562"/>
      <c r="H155" s="562"/>
      <c r="I155" s="562"/>
      <c r="J155" s="604"/>
    </row>
    <row r="156" spans="1:10" ht="25.5">
      <c r="A156" s="39"/>
      <c r="B156" s="40" t="s">
        <v>252</v>
      </c>
      <c r="C156" s="25" t="s">
        <v>291</v>
      </c>
      <c r="D156" s="567" t="s">
        <v>292</v>
      </c>
      <c r="E156" s="581"/>
      <c r="F156" s="567" t="s">
        <v>293</v>
      </c>
      <c r="G156" s="581"/>
      <c r="H156" s="567" t="s">
        <v>303</v>
      </c>
      <c r="I156" s="581"/>
      <c r="J156" s="25" t="s">
        <v>296</v>
      </c>
    </row>
    <row r="157" spans="1:10" ht="13.5">
      <c r="A157" s="39"/>
      <c r="B157" s="42">
        <v>1</v>
      </c>
      <c r="C157" s="42">
        <v>2</v>
      </c>
      <c r="D157" s="549">
        <v>3</v>
      </c>
      <c r="E157" s="550"/>
      <c r="F157" s="549">
        <v>4</v>
      </c>
      <c r="G157" s="550"/>
      <c r="H157" s="549">
        <v>5</v>
      </c>
      <c r="I157" s="550"/>
      <c r="J157" s="42" t="s">
        <v>302</v>
      </c>
    </row>
    <row r="158" spans="1:10" s="23" customFormat="1" ht="15.75" outlineLevel="1">
      <c r="A158" s="28"/>
      <c r="B158" s="29">
        <v>1</v>
      </c>
      <c r="C158" s="37" t="s">
        <v>563</v>
      </c>
      <c r="D158" s="600" t="s">
        <v>561</v>
      </c>
      <c r="E158" s="601"/>
      <c r="F158" s="605">
        <v>1</v>
      </c>
      <c r="G158" s="606"/>
      <c r="H158" s="551">
        <v>75205</v>
      </c>
      <c r="I158" s="552"/>
      <c r="J158" s="44">
        <f>F158*H158</f>
        <v>75205</v>
      </c>
    </row>
    <row r="159" spans="1:10" s="23" customFormat="1" ht="15.75" outlineLevel="1">
      <c r="A159" s="28"/>
      <c r="B159" s="29">
        <v>2</v>
      </c>
      <c r="C159" s="28" t="s">
        <v>596</v>
      </c>
      <c r="D159" s="600" t="s">
        <v>561</v>
      </c>
      <c r="E159" s="600"/>
      <c r="F159" s="605">
        <v>1</v>
      </c>
      <c r="G159" s="605"/>
      <c r="H159" s="551">
        <v>0</v>
      </c>
      <c r="I159" s="551"/>
      <c r="J159" s="44">
        <f>F159*H159</f>
        <v>0</v>
      </c>
    </row>
    <row r="160" spans="1:10" s="23" customFormat="1" ht="15.75" outlineLevel="1">
      <c r="A160" s="28"/>
      <c r="B160" s="29">
        <v>3</v>
      </c>
      <c r="C160" s="28" t="s">
        <v>617</v>
      </c>
      <c r="D160" s="600" t="s">
        <v>561</v>
      </c>
      <c r="E160" s="600"/>
      <c r="F160" s="605">
        <v>1</v>
      </c>
      <c r="G160" s="605"/>
      <c r="H160" s="551">
        <v>0</v>
      </c>
      <c r="I160" s="653"/>
      <c r="J160" s="44">
        <f>F160*H160</f>
        <v>0</v>
      </c>
    </row>
    <row r="161" spans="1:10" s="23" customFormat="1" ht="15.75" outlineLevel="1">
      <c r="A161" s="28"/>
      <c r="B161" s="29"/>
      <c r="C161" s="28"/>
      <c r="D161" s="600"/>
      <c r="E161" s="601"/>
      <c r="F161" s="605"/>
      <c r="G161" s="606"/>
      <c r="H161" s="551"/>
      <c r="I161" s="552"/>
      <c r="J161" s="44">
        <f>F161*H161</f>
        <v>0</v>
      </c>
    </row>
    <row r="162" spans="1:10" s="23" customFormat="1" ht="15.75" outlineLevel="1">
      <c r="A162" s="45" t="s">
        <v>268</v>
      </c>
      <c r="B162" s="46"/>
      <c r="C162" s="582" t="s">
        <v>268</v>
      </c>
      <c r="D162" s="582"/>
      <c r="E162" s="582"/>
      <c r="F162" s="582"/>
      <c r="G162" s="582"/>
      <c r="H162" s="582"/>
      <c r="I162" s="598"/>
      <c r="J162" s="38">
        <f>SUM(J158:J161)</f>
        <v>75205</v>
      </c>
    </row>
    <row r="163" spans="3:10" s="23" customFormat="1" ht="21" customHeight="1">
      <c r="C163" s="607" t="s">
        <v>310</v>
      </c>
      <c r="D163" s="607"/>
      <c r="E163" s="607"/>
      <c r="F163" s="607"/>
      <c r="G163" s="607"/>
      <c r="H163" s="607"/>
      <c r="I163" s="608"/>
      <c r="J163" s="65">
        <f>J23+J33+J36+J44+J72+J86+J102+J108+J118+J162+J128+J138+J147+J154</f>
        <v>2611944.99795956</v>
      </c>
    </row>
    <row r="166" spans="2:10" ht="12.75">
      <c r="B166" s="41" t="s">
        <v>144</v>
      </c>
      <c r="D166" s="86"/>
      <c r="E166" s="86"/>
      <c r="F166" s="87"/>
      <c r="I166" s="86" t="s">
        <v>686</v>
      </c>
      <c r="J166" s="86"/>
    </row>
    <row r="167" spans="9:10" ht="12.75">
      <c r="I167" s="609" t="s">
        <v>311</v>
      </c>
      <c r="J167" s="609"/>
    </row>
    <row r="169" spans="2:10" ht="12.75">
      <c r="B169" s="41" t="s">
        <v>312</v>
      </c>
      <c r="D169" s="86"/>
      <c r="E169" s="86"/>
      <c r="F169" s="87"/>
      <c r="I169" s="86" t="str">
        <f>'Расчеты (обосн) обл.бюд'!I88</f>
        <v>Блатова Н.В.</v>
      </c>
      <c r="J169" s="86"/>
    </row>
    <row r="170" spans="9:10" ht="12.75">
      <c r="I170" s="609" t="s">
        <v>311</v>
      </c>
      <c r="J170" s="609"/>
    </row>
    <row r="172" spans="2:10" ht="12.75">
      <c r="B172" s="41" t="s">
        <v>313</v>
      </c>
      <c r="C172" s="86" t="str">
        <f>'Расчеты (обосн) обл.бюд'!C91</f>
        <v>главный бухгалтер</v>
      </c>
      <c r="D172" s="86"/>
      <c r="F172" s="135" t="str">
        <f>'Расчеты (обосн) обл.бюд'!F91</f>
        <v>67-05-93</v>
      </c>
      <c r="G172" s="86"/>
      <c r="I172" s="86" t="str">
        <f>'Расчеты (обосн) обл.бюд'!I91</f>
        <v>Блатова Н.В.</v>
      </c>
      <c r="J172" s="86"/>
    </row>
    <row r="173" spans="3:10" ht="12.75">
      <c r="C173" s="615" t="s">
        <v>146</v>
      </c>
      <c r="D173" s="615"/>
      <c r="F173" s="616" t="s">
        <v>149</v>
      </c>
      <c r="G173" s="616"/>
      <c r="I173" s="609" t="s">
        <v>311</v>
      </c>
      <c r="J173" s="609"/>
    </row>
    <row r="175" spans="2:3" ht="12.75">
      <c r="B175" s="41" t="s">
        <v>314</v>
      </c>
      <c r="C175" s="136" t="str">
        <f>'Расчеты (обосн) обл.бюд'!C94</f>
        <v>09 января 2023г</v>
      </c>
    </row>
  </sheetData>
  <sheetProtection/>
  <mergeCells count="318">
    <mergeCell ref="D70:E70"/>
    <mergeCell ref="H70:I70"/>
    <mergeCell ref="D71:E71"/>
    <mergeCell ref="H71:I71"/>
    <mergeCell ref="F145:G145"/>
    <mergeCell ref="H145:I145"/>
    <mergeCell ref="F143:G143"/>
    <mergeCell ref="H143:I143"/>
    <mergeCell ref="D144:E144"/>
    <mergeCell ref="F144:G144"/>
    <mergeCell ref="D152:E152"/>
    <mergeCell ref="F152:G152"/>
    <mergeCell ref="H152:I152"/>
    <mergeCell ref="F151:G151"/>
    <mergeCell ref="D151:E151"/>
    <mergeCell ref="C154:I154"/>
    <mergeCell ref="D153:E153"/>
    <mergeCell ref="H144:I144"/>
    <mergeCell ref="C147:I147"/>
    <mergeCell ref="D145:E145"/>
    <mergeCell ref="D143:E143"/>
    <mergeCell ref="F146:G146"/>
    <mergeCell ref="H146:I146"/>
    <mergeCell ref="D146:E146"/>
    <mergeCell ref="I170:J170"/>
    <mergeCell ref="C173:D173"/>
    <mergeCell ref="F173:G173"/>
    <mergeCell ref="I173:J173"/>
    <mergeCell ref="A148:J148"/>
    <mergeCell ref="D149:E149"/>
    <mergeCell ref="F149:G149"/>
    <mergeCell ref="F161:G161"/>
    <mergeCell ref="H160:I160"/>
    <mergeCell ref="H153:I153"/>
    <mergeCell ref="D158:E158"/>
    <mergeCell ref="F153:G153"/>
    <mergeCell ref="D35:E35"/>
    <mergeCell ref="H35:I35"/>
    <mergeCell ref="A36:I36"/>
    <mergeCell ref="D142:E142"/>
    <mergeCell ref="F142:G142"/>
    <mergeCell ref="H142:I142"/>
    <mergeCell ref="D136:E136"/>
    <mergeCell ref="F141:G141"/>
    <mergeCell ref="D161:E161"/>
    <mergeCell ref="D159:E159"/>
    <mergeCell ref="F159:G159"/>
    <mergeCell ref="H161:I161"/>
    <mergeCell ref="I167:J167"/>
    <mergeCell ref="H151:I151"/>
    <mergeCell ref="C162:I162"/>
    <mergeCell ref="D160:E160"/>
    <mergeCell ref="F160:G160"/>
    <mergeCell ref="H159:I159"/>
    <mergeCell ref="F136:G136"/>
    <mergeCell ref="H136:I136"/>
    <mergeCell ref="C138:I138"/>
    <mergeCell ref="C163:I163"/>
    <mergeCell ref="A139:J139"/>
    <mergeCell ref="D140:E140"/>
    <mergeCell ref="D137:E137"/>
    <mergeCell ref="F137:G137"/>
    <mergeCell ref="H137:I137"/>
    <mergeCell ref="H149:I149"/>
    <mergeCell ref="D134:E134"/>
    <mergeCell ref="F134:G134"/>
    <mergeCell ref="H134:I134"/>
    <mergeCell ref="D135:E135"/>
    <mergeCell ref="F135:G135"/>
    <mergeCell ref="H135:I135"/>
    <mergeCell ref="H131:I131"/>
    <mergeCell ref="D132:E132"/>
    <mergeCell ref="F132:G132"/>
    <mergeCell ref="H132:I132"/>
    <mergeCell ref="D133:E133"/>
    <mergeCell ref="F133:G133"/>
    <mergeCell ref="H133:I133"/>
    <mergeCell ref="D150:E150"/>
    <mergeCell ref="F150:G150"/>
    <mergeCell ref="H150:I150"/>
    <mergeCell ref="H141:I141"/>
    <mergeCell ref="C128:I128"/>
    <mergeCell ref="A129:J129"/>
    <mergeCell ref="F130:G130"/>
    <mergeCell ref="H130:I130"/>
    <mergeCell ref="D131:E131"/>
    <mergeCell ref="F131:G131"/>
    <mergeCell ref="A119:J119"/>
    <mergeCell ref="D120:E120"/>
    <mergeCell ref="F120:G120"/>
    <mergeCell ref="H120:I120"/>
    <mergeCell ref="H121:I121"/>
    <mergeCell ref="D122:E122"/>
    <mergeCell ref="F121:G121"/>
    <mergeCell ref="F158:G158"/>
    <mergeCell ref="H158:I158"/>
    <mergeCell ref="H122:I122"/>
    <mergeCell ref="D123:E123"/>
    <mergeCell ref="D125:E125"/>
    <mergeCell ref="F125:G125"/>
    <mergeCell ref="H125:I125"/>
    <mergeCell ref="D124:E124"/>
    <mergeCell ref="F124:G124"/>
    <mergeCell ref="H124:I124"/>
    <mergeCell ref="D157:E157"/>
    <mergeCell ref="F157:G157"/>
    <mergeCell ref="H157:I157"/>
    <mergeCell ref="D126:E126"/>
    <mergeCell ref="F126:G126"/>
    <mergeCell ref="H126:I126"/>
    <mergeCell ref="D127:E127"/>
    <mergeCell ref="D130:E130"/>
    <mergeCell ref="F127:G127"/>
    <mergeCell ref="H127:I127"/>
    <mergeCell ref="D117:E117"/>
    <mergeCell ref="F117:G117"/>
    <mergeCell ref="H117:I117"/>
    <mergeCell ref="C118:I118"/>
    <mergeCell ref="A155:J155"/>
    <mergeCell ref="D156:E156"/>
    <mergeCell ref="F156:G156"/>
    <mergeCell ref="H156:I156"/>
    <mergeCell ref="F123:G123"/>
    <mergeCell ref="H123:I123"/>
    <mergeCell ref="D115:E115"/>
    <mergeCell ref="F115:G115"/>
    <mergeCell ref="H115:I115"/>
    <mergeCell ref="D116:E116"/>
    <mergeCell ref="F116:G116"/>
    <mergeCell ref="H116:I116"/>
    <mergeCell ref="D113:E113"/>
    <mergeCell ref="F113:G113"/>
    <mergeCell ref="H113:I113"/>
    <mergeCell ref="D114:E114"/>
    <mergeCell ref="F114:G114"/>
    <mergeCell ref="H114:I114"/>
    <mergeCell ref="D111:E111"/>
    <mergeCell ref="F111:G111"/>
    <mergeCell ref="H111:I111"/>
    <mergeCell ref="D112:E112"/>
    <mergeCell ref="F112:G112"/>
    <mergeCell ref="H112:I112"/>
    <mergeCell ref="D107:E107"/>
    <mergeCell ref="F107:G107"/>
    <mergeCell ref="H107:I107"/>
    <mergeCell ref="C108:I108"/>
    <mergeCell ref="A109:J109"/>
    <mergeCell ref="D110:E110"/>
    <mergeCell ref="F110:G110"/>
    <mergeCell ref="H110:I110"/>
    <mergeCell ref="D105:E105"/>
    <mergeCell ref="F105:G105"/>
    <mergeCell ref="H105:I105"/>
    <mergeCell ref="D106:E106"/>
    <mergeCell ref="F106:G106"/>
    <mergeCell ref="H106:I106"/>
    <mergeCell ref="C101:F101"/>
    <mergeCell ref="H101:I101"/>
    <mergeCell ref="A102:I102"/>
    <mergeCell ref="A103:J103"/>
    <mergeCell ref="D104:E104"/>
    <mergeCell ref="F104:G104"/>
    <mergeCell ref="H104:I104"/>
    <mergeCell ref="C98:F98"/>
    <mergeCell ref="H98:I98"/>
    <mergeCell ref="C99:F99"/>
    <mergeCell ref="H99:I99"/>
    <mergeCell ref="C100:F100"/>
    <mergeCell ref="H100:I100"/>
    <mergeCell ref="C95:F95"/>
    <mergeCell ref="H95:I95"/>
    <mergeCell ref="C96:F96"/>
    <mergeCell ref="H96:I96"/>
    <mergeCell ref="C97:F97"/>
    <mergeCell ref="H97:I97"/>
    <mergeCell ref="C92:F92"/>
    <mergeCell ref="H92:I92"/>
    <mergeCell ref="C93:F93"/>
    <mergeCell ref="H93:I93"/>
    <mergeCell ref="C94:F94"/>
    <mergeCell ref="H94:I94"/>
    <mergeCell ref="C89:F89"/>
    <mergeCell ref="H89:I89"/>
    <mergeCell ref="C90:F90"/>
    <mergeCell ref="H90:I90"/>
    <mergeCell ref="C91:F91"/>
    <mergeCell ref="H91:I91"/>
    <mergeCell ref="D85:E85"/>
    <mergeCell ref="H85:I85"/>
    <mergeCell ref="A86:I86"/>
    <mergeCell ref="A87:J87"/>
    <mergeCell ref="C88:F88"/>
    <mergeCell ref="H88:I88"/>
    <mergeCell ref="D82:E82"/>
    <mergeCell ref="H82:I82"/>
    <mergeCell ref="D83:E83"/>
    <mergeCell ref="H83:I83"/>
    <mergeCell ref="D84:E84"/>
    <mergeCell ref="H84:I84"/>
    <mergeCell ref="D79:E79"/>
    <mergeCell ref="H79:I79"/>
    <mergeCell ref="D80:E80"/>
    <mergeCell ref="H80:I80"/>
    <mergeCell ref="D81:E81"/>
    <mergeCell ref="H81:I81"/>
    <mergeCell ref="D76:E76"/>
    <mergeCell ref="H76:I76"/>
    <mergeCell ref="D77:E77"/>
    <mergeCell ref="H77:I77"/>
    <mergeCell ref="D78:E78"/>
    <mergeCell ref="H78:I78"/>
    <mergeCell ref="A72:I72"/>
    <mergeCell ref="A73:J73"/>
    <mergeCell ref="D74:E74"/>
    <mergeCell ref="H74:I74"/>
    <mergeCell ref="D75:E75"/>
    <mergeCell ref="H75:I75"/>
    <mergeCell ref="D66:E66"/>
    <mergeCell ref="H66:I66"/>
    <mergeCell ref="D67:E67"/>
    <mergeCell ref="H67:I67"/>
    <mergeCell ref="D69:E69"/>
    <mergeCell ref="H69:I69"/>
    <mergeCell ref="D68:E68"/>
    <mergeCell ref="H68:I68"/>
    <mergeCell ref="D63:E63"/>
    <mergeCell ref="H63:I63"/>
    <mergeCell ref="D64:E64"/>
    <mergeCell ref="H64:I64"/>
    <mergeCell ref="D65:E65"/>
    <mergeCell ref="H65:I65"/>
    <mergeCell ref="D60:E60"/>
    <mergeCell ref="H60:I60"/>
    <mergeCell ref="D62:E62"/>
    <mergeCell ref="H62:I62"/>
    <mergeCell ref="H61:I61"/>
    <mergeCell ref="D61:E61"/>
    <mergeCell ref="D57:E57"/>
    <mergeCell ref="H57:I57"/>
    <mergeCell ref="D58:E58"/>
    <mergeCell ref="H58:I58"/>
    <mergeCell ref="D59:E59"/>
    <mergeCell ref="H59:I59"/>
    <mergeCell ref="D54:E54"/>
    <mergeCell ref="H54:I54"/>
    <mergeCell ref="D55:E55"/>
    <mergeCell ref="H55:I55"/>
    <mergeCell ref="D56:E56"/>
    <mergeCell ref="H56:I56"/>
    <mergeCell ref="D51:E51"/>
    <mergeCell ref="H51:I51"/>
    <mergeCell ref="D52:E52"/>
    <mergeCell ref="H52:I52"/>
    <mergeCell ref="D53:E53"/>
    <mergeCell ref="H53:I53"/>
    <mergeCell ref="D42:E42"/>
    <mergeCell ref="H42:I42"/>
    <mergeCell ref="D49:E49"/>
    <mergeCell ref="H49:I49"/>
    <mergeCell ref="D50:E50"/>
    <mergeCell ref="H50:I50"/>
    <mergeCell ref="D47:E47"/>
    <mergeCell ref="H47:I47"/>
    <mergeCell ref="D48:E48"/>
    <mergeCell ref="H48:I48"/>
    <mergeCell ref="D43:E43"/>
    <mergeCell ref="H43:I43"/>
    <mergeCell ref="A44:I44"/>
    <mergeCell ref="A45:J45"/>
    <mergeCell ref="D46:E46"/>
    <mergeCell ref="H46:I46"/>
    <mergeCell ref="D39:E39"/>
    <mergeCell ref="H39:I39"/>
    <mergeCell ref="D40:E40"/>
    <mergeCell ref="H40:I40"/>
    <mergeCell ref="D41:E41"/>
    <mergeCell ref="H41:I41"/>
    <mergeCell ref="A37:J37"/>
    <mergeCell ref="D38:E38"/>
    <mergeCell ref="H38:I38"/>
    <mergeCell ref="H30:I30"/>
    <mergeCell ref="H31:I31"/>
    <mergeCell ref="D32:E32"/>
    <mergeCell ref="H32:I32"/>
    <mergeCell ref="A33:I33"/>
    <mergeCell ref="A34:J34"/>
    <mergeCell ref="D26:E26"/>
    <mergeCell ref="H26:I26"/>
    <mergeCell ref="H27:I27"/>
    <mergeCell ref="D28:E28"/>
    <mergeCell ref="H28:I28"/>
    <mergeCell ref="H29:I29"/>
    <mergeCell ref="A24:J24"/>
    <mergeCell ref="D22:E22"/>
    <mergeCell ref="F22:G22"/>
    <mergeCell ref="H22:I22"/>
    <mergeCell ref="D25:E25"/>
    <mergeCell ref="H25:I25"/>
    <mergeCell ref="E13:G13"/>
    <mergeCell ref="C23:I23"/>
    <mergeCell ref="E14:G14"/>
    <mergeCell ref="H14:J14"/>
    <mergeCell ref="D20:E20"/>
    <mergeCell ref="D21:E21"/>
    <mergeCell ref="F21:G21"/>
    <mergeCell ref="F20:G20"/>
    <mergeCell ref="H20:I20"/>
    <mergeCell ref="H21:I21"/>
    <mergeCell ref="B5:J5"/>
    <mergeCell ref="E7:J7"/>
    <mergeCell ref="D8:J8"/>
    <mergeCell ref="A18:J18"/>
    <mergeCell ref="D19:E19"/>
    <mergeCell ref="H13:J13"/>
    <mergeCell ref="F19:G19"/>
    <mergeCell ref="H19:I19"/>
    <mergeCell ref="E12:G12"/>
    <mergeCell ref="H12:J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rowBreaks count="1" manualBreakCount="1">
    <brk id="107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="77" zoomScaleNormal="75" zoomScaleSheetLayoutView="77" zoomScalePageLayoutView="0" workbookViewId="0" topLeftCell="B1">
      <selection activeCell="D8" sqref="D8:J8"/>
    </sheetView>
  </sheetViews>
  <sheetFormatPr defaultColWidth="8.875" defaultRowHeight="12.75" outlineLevelRow="1"/>
  <cols>
    <col min="1" max="1" width="38.875" style="41" hidden="1" customWidth="1"/>
    <col min="2" max="2" width="5.625" style="41" customWidth="1"/>
    <col min="3" max="3" width="28.00390625" style="41" customWidth="1"/>
    <col min="4" max="4" width="16.125" style="41" customWidth="1"/>
    <col min="5" max="5" width="22.25390625" style="41" customWidth="1"/>
    <col min="6" max="6" width="15.125" style="85" customWidth="1"/>
    <col min="7" max="7" width="20.00390625" style="41" customWidth="1"/>
    <col min="8" max="8" width="15.875" style="41" customWidth="1"/>
    <col min="9" max="9" width="12.375" style="41" customWidth="1"/>
    <col min="10" max="10" width="19.125" style="41" customWidth="1"/>
    <col min="11" max="16384" width="8.875" style="41" customWidth="1"/>
  </cols>
  <sheetData>
    <row r="1" ht="12.75">
      <c r="J1" s="88" t="s">
        <v>243</v>
      </c>
    </row>
    <row r="2" ht="12.75">
      <c r="J2" s="88" t="s">
        <v>244</v>
      </c>
    </row>
    <row r="3" ht="12.75">
      <c r="J3" s="88"/>
    </row>
    <row r="4" ht="12.75">
      <c r="J4" s="88" t="s">
        <v>315</v>
      </c>
    </row>
    <row r="5" spans="2:10" s="22" customFormat="1" ht="18.75">
      <c r="B5" s="559" t="s">
        <v>247</v>
      </c>
      <c r="C5" s="559"/>
      <c r="D5" s="559"/>
      <c r="E5" s="559"/>
      <c r="F5" s="559"/>
      <c r="G5" s="559"/>
      <c r="H5" s="559"/>
      <c r="I5" s="559"/>
      <c r="J5" s="559"/>
    </row>
    <row r="6" spans="2:10" s="22" customFormat="1" ht="18.75">
      <c r="B6" s="89"/>
      <c r="C6" s="89"/>
      <c r="D6" s="89"/>
      <c r="E6" s="89"/>
      <c r="F6" s="89"/>
      <c r="G6" s="89"/>
      <c r="H6" s="89"/>
      <c r="I6" s="89"/>
      <c r="J6" s="89"/>
    </row>
    <row r="7" spans="2:10" s="23" customFormat="1" ht="19.5">
      <c r="B7" s="22" t="s">
        <v>248</v>
      </c>
      <c r="E7" s="561" t="s">
        <v>429</v>
      </c>
      <c r="F7" s="561"/>
      <c r="G7" s="561"/>
      <c r="H7" s="561"/>
      <c r="I7" s="561"/>
      <c r="J7" s="561"/>
    </row>
    <row r="8" spans="2:10" s="22" customFormat="1" ht="19.5">
      <c r="B8" s="22" t="s">
        <v>249</v>
      </c>
      <c r="D8" s="561" t="str">
        <f>'Расчеты (обосн) обл.бюд'!D9:J9</f>
        <v>МБДОУ детский сад общеразвивающего вида № 96</v>
      </c>
      <c r="E8" s="561"/>
      <c r="F8" s="561"/>
      <c r="G8" s="561"/>
      <c r="H8" s="561"/>
      <c r="I8" s="561"/>
      <c r="J8" s="561"/>
    </row>
    <row r="9" s="23" customFormat="1" ht="15.75">
      <c r="F9" s="24"/>
    </row>
    <row r="10" spans="2:6" s="23" customFormat="1" ht="15.75">
      <c r="B10" s="57" t="s">
        <v>438</v>
      </c>
      <c r="F10" s="24"/>
    </row>
    <row r="11" s="23" customFormat="1" ht="15.75">
      <c r="F11" s="24"/>
    </row>
    <row r="12" spans="2:10" s="23" customFormat="1" ht="45" customHeight="1">
      <c r="B12" s="102" t="s">
        <v>252</v>
      </c>
      <c r="C12" s="102" t="s">
        <v>439</v>
      </c>
      <c r="D12" s="102" t="s">
        <v>153</v>
      </c>
      <c r="E12" s="658" t="s">
        <v>440</v>
      </c>
      <c r="F12" s="659"/>
      <c r="G12" s="659"/>
      <c r="H12" s="659"/>
      <c r="I12" s="659"/>
      <c r="J12" s="660"/>
    </row>
    <row r="13" spans="2:10" s="23" customFormat="1" ht="47.25">
      <c r="B13" s="94">
        <v>1</v>
      </c>
      <c r="C13" s="159" t="s">
        <v>564</v>
      </c>
      <c r="D13" s="160" t="s">
        <v>699</v>
      </c>
      <c r="E13" s="661">
        <v>390800</v>
      </c>
      <c r="F13" s="662"/>
      <c r="G13" s="662"/>
      <c r="H13" s="662"/>
      <c r="I13" s="662"/>
      <c r="J13" s="663"/>
    </row>
    <row r="14" spans="2:10" s="57" customFormat="1" ht="15.75">
      <c r="B14" s="96"/>
      <c r="C14" s="96" t="s">
        <v>180</v>
      </c>
      <c r="D14" s="97"/>
      <c r="E14" s="664">
        <f>E13</f>
        <v>390800</v>
      </c>
      <c r="F14" s="665"/>
      <c r="G14" s="665"/>
      <c r="H14" s="665"/>
      <c r="I14" s="665"/>
      <c r="J14" s="666"/>
    </row>
    <row r="15" spans="2:6" s="103" customFormat="1" ht="15.75">
      <c r="B15" s="103" t="s">
        <v>433</v>
      </c>
      <c r="F15" s="104"/>
    </row>
    <row r="16" spans="1:10" s="23" customFormat="1" ht="23.25" customHeight="1">
      <c r="A16" s="563" t="s">
        <v>705</v>
      </c>
      <c r="B16" s="563"/>
      <c r="C16" s="563"/>
      <c r="D16" s="563"/>
      <c r="E16" s="563"/>
      <c r="F16" s="563"/>
      <c r="G16" s="563"/>
      <c r="H16" s="563"/>
      <c r="I16" s="563"/>
      <c r="J16" s="563"/>
    </row>
    <row r="17" spans="1:10" ht="33" customHeight="1">
      <c r="A17" s="39"/>
      <c r="B17" s="40" t="s">
        <v>252</v>
      </c>
      <c r="C17" s="166" t="s">
        <v>291</v>
      </c>
      <c r="D17" s="567" t="s">
        <v>403</v>
      </c>
      <c r="E17" s="581"/>
      <c r="F17" s="567" t="s">
        <v>489</v>
      </c>
      <c r="G17" s="581"/>
      <c r="H17" s="567" t="s">
        <v>404</v>
      </c>
      <c r="I17" s="581"/>
      <c r="J17" s="166" t="s">
        <v>296</v>
      </c>
    </row>
    <row r="18" spans="1:10" ht="13.5">
      <c r="A18" s="39"/>
      <c r="B18" s="42">
        <v>1</v>
      </c>
      <c r="C18" s="42">
        <v>2</v>
      </c>
      <c r="D18" s="549">
        <v>3</v>
      </c>
      <c r="E18" s="550"/>
      <c r="F18" s="549">
        <v>4</v>
      </c>
      <c r="G18" s="550"/>
      <c r="H18" s="549">
        <v>5</v>
      </c>
      <c r="I18" s="550"/>
      <c r="J18" s="42" t="s">
        <v>319</v>
      </c>
    </row>
    <row r="19" spans="1:10" s="23" customFormat="1" ht="32.25" customHeight="1" outlineLevel="1">
      <c r="A19" s="28"/>
      <c r="B19" s="53">
        <v>1</v>
      </c>
      <c r="C19" s="52" t="s">
        <v>491</v>
      </c>
      <c r="D19" s="647">
        <f>D20+D21</f>
        <v>68</v>
      </c>
      <c r="E19" s="648"/>
      <c r="F19" s="649" t="s">
        <v>275</v>
      </c>
      <c r="G19" s="650"/>
      <c r="H19" s="645">
        <v>123</v>
      </c>
      <c r="I19" s="646"/>
      <c r="J19" s="79">
        <f>J20+J21+0.01</f>
        <v>368534.96</v>
      </c>
    </row>
    <row r="20" spans="1:10" s="23" customFormat="1" ht="33.75" customHeight="1" outlineLevel="1">
      <c r="A20" s="28"/>
      <c r="B20" s="29"/>
      <c r="C20" s="28" t="s">
        <v>406</v>
      </c>
      <c r="D20" s="602">
        <v>12</v>
      </c>
      <c r="E20" s="603"/>
      <c r="F20" s="605">
        <v>57.09</v>
      </c>
      <c r="G20" s="606"/>
      <c r="H20" s="551">
        <v>83</v>
      </c>
      <c r="I20" s="552"/>
      <c r="J20" s="44">
        <f>D20*F20*H20</f>
        <v>56861.64000000001</v>
      </c>
    </row>
    <row r="21" spans="1:10" s="23" customFormat="1" ht="15.75" outlineLevel="1">
      <c r="A21" s="28"/>
      <c r="B21" s="29"/>
      <c r="C21" s="28" t="s">
        <v>407</v>
      </c>
      <c r="D21" s="602">
        <v>56</v>
      </c>
      <c r="E21" s="603"/>
      <c r="F21" s="605">
        <v>66.27</v>
      </c>
      <c r="G21" s="606"/>
      <c r="H21" s="551">
        <v>84</v>
      </c>
      <c r="I21" s="552"/>
      <c r="J21" s="44">
        <f>D21*F21*H21-60.77</f>
        <v>311673.31</v>
      </c>
    </row>
    <row r="22" spans="1:10" s="23" customFormat="1" ht="47.25" outlineLevel="1">
      <c r="A22" s="28"/>
      <c r="B22" s="53">
        <v>2</v>
      </c>
      <c r="C22" s="52" t="s">
        <v>492</v>
      </c>
      <c r="D22" s="647">
        <f>D23+D24</f>
        <v>2</v>
      </c>
      <c r="E22" s="648"/>
      <c r="F22" s="649" t="s">
        <v>275</v>
      </c>
      <c r="G22" s="650"/>
      <c r="H22" s="645">
        <v>123</v>
      </c>
      <c r="I22" s="646"/>
      <c r="J22" s="79">
        <f>J23+J24</f>
        <v>22265.04</v>
      </c>
    </row>
    <row r="23" spans="1:10" s="23" customFormat="1" ht="31.5" outlineLevel="1">
      <c r="A23" s="28"/>
      <c r="B23" s="29"/>
      <c r="C23" s="28" t="s">
        <v>406</v>
      </c>
      <c r="D23" s="602"/>
      <c r="E23" s="603"/>
      <c r="F23" s="605"/>
      <c r="G23" s="606"/>
      <c r="H23" s="551"/>
      <c r="I23" s="552"/>
      <c r="J23" s="44">
        <f>D23*F23*50%*H23</f>
        <v>0</v>
      </c>
    </row>
    <row r="24" spans="1:10" s="23" customFormat="1" ht="15.75" outlineLevel="1">
      <c r="A24" s="28"/>
      <c r="B24" s="29"/>
      <c r="C24" s="28" t="s">
        <v>407</v>
      </c>
      <c r="D24" s="602">
        <v>2</v>
      </c>
      <c r="E24" s="603"/>
      <c r="F24" s="605">
        <v>132.53</v>
      </c>
      <c r="G24" s="606"/>
      <c r="H24" s="551">
        <v>84</v>
      </c>
      <c r="I24" s="552"/>
      <c r="J24" s="44">
        <f>D24*F24*H24</f>
        <v>22265.04</v>
      </c>
    </row>
    <row r="25" spans="1:10" s="23" customFormat="1" ht="15.75" outlineLevel="1">
      <c r="A25" s="45" t="s">
        <v>268</v>
      </c>
      <c r="B25" s="46"/>
      <c r="C25" s="582" t="s">
        <v>268</v>
      </c>
      <c r="D25" s="582"/>
      <c r="E25" s="582"/>
      <c r="F25" s="582"/>
      <c r="G25" s="582"/>
      <c r="H25" s="582"/>
      <c r="I25" s="598"/>
      <c r="J25" s="38">
        <f>J19+J22</f>
        <v>390800</v>
      </c>
    </row>
    <row r="26" spans="1:10" s="23" customFormat="1" ht="32.25" customHeight="1" outlineLevel="1">
      <c r="A26" s="179"/>
      <c r="B26" s="655" t="s">
        <v>696</v>
      </c>
      <c r="C26" s="656"/>
      <c r="D26" s="656"/>
      <c r="E26" s="656"/>
      <c r="F26" s="656"/>
      <c r="G26" s="656"/>
      <c r="H26" s="656"/>
      <c r="I26" s="656"/>
      <c r="J26" s="657"/>
    </row>
    <row r="27" spans="1:10" s="23" customFormat="1" ht="15.75" customHeight="1" outlineLevel="1">
      <c r="A27" s="179"/>
      <c r="B27" s="40" t="s">
        <v>252</v>
      </c>
      <c r="C27" s="181" t="s">
        <v>415</v>
      </c>
      <c r="D27" s="567" t="s">
        <v>291</v>
      </c>
      <c r="E27" s="581"/>
      <c r="F27" s="567" t="s">
        <v>416</v>
      </c>
      <c r="G27" s="580"/>
      <c r="H27" s="580"/>
      <c r="I27" s="581"/>
      <c r="J27" s="181" t="s">
        <v>296</v>
      </c>
    </row>
    <row r="28" spans="1:10" s="23" customFormat="1" ht="15.75" customHeight="1" outlineLevel="1">
      <c r="A28" s="179"/>
      <c r="B28" s="42">
        <v>1</v>
      </c>
      <c r="C28" s="42">
        <v>2</v>
      </c>
      <c r="D28" s="549">
        <v>3</v>
      </c>
      <c r="E28" s="550"/>
      <c r="F28" s="549">
        <v>4</v>
      </c>
      <c r="G28" s="585"/>
      <c r="H28" s="585"/>
      <c r="I28" s="550"/>
      <c r="J28" s="42">
        <v>5</v>
      </c>
    </row>
    <row r="29" spans="1:10" s="23" customFormat="1" ht="15.75" customHeight="1" outlineLevel="1">
      <c r="A29" s="179"/>
      <c r="B29" s="29">
        <v>1</v>
      </c>
      <c r="C29" s="37"/>
      <c r="D29" s="600"/>
      <c r="E29" s="601"/>
      <c r="F29" s="551"/>
      <c r="G29" s="654"/>
      <c r="H29" s="654"/>
      <c r="I29" s="552"/>
      <c r="J29" s="44"/>
    </row>
    <row r="30" spans="1:10" s="23" customFormat="1" ht="15.75" customHeight="1" outlineLevel="1">
      <c r="A30" s="179"/>
      <c r="B30" s="29">
        <v>2</v>
      </c>
      <c r="C30" s="37"/>
      <c r="D30" s="600"/>
      <c r="E30" s="601"/>
      <c r="F30" s="551"/>
      <c r="G30" s="654"/>
      <c r="H30" s="654"/>
      <c r="I30" s="552"/>
      <c r="J30" s="44"/>
    </row>
    <row r="31" spans="1:10" s="23" customFormat="1" ht="15.75" customHeight="1" outlineLevel="1">
      <c r="A31" s="179"/>
      <c r="B31" s="29">
        <v>3</v>
      </c>
      <c r="C31" s="37"/>
      <c r="D31" s="600"/>
      <c r="E31" s="601"/>
      <c r="F31" s="551"/>
      <c r="G31" s="654"/>
      <c r="H31" s="654"/>
      <c r="I31" s="552"/>
      <c r="J31" s="44"/>
    </row>
    <row r="32" spans="1:10" s="23" customFormat="1" ht="15.75" customHeight="1" outlineLevel="1">
      <c r="A32" s="179"/>
      <c r="B32" s="180"/>
      <c r="C32" s="582" t="s">
        <v>268</v>
      </c>
      <c r="D32" s="582"/>
      <c r="E32" s="582"/>
      <c r="F32" s="582"/>
      <c r="G32" s="582"/>
      <c r="H32" s="582"/>
      <c r="I32" s="598"/>
      <c r="J32" s="38">
        <f>J29</f>
        <v>0</v>
      </c>
    </row>
    <row r="33" spans="1:10" s="23" customFormat="1" ht="36" customHeight="1">
      <c r="A33" s="579" t="s">
        <v>676</v>
      </c>
      <c r="B33" s="562"/>
      <c r="C33" s="562"/>
      <c r="D33" s="562"/>
      <c r="E33" s="562"/>
      <c r="F33" s="562"/>
      <c r="G33" s="562"/>
      <c r="H33" s="562"/>
      <c r="I33" s="562"/>
      <c r="J33" s="604"/>
    </row>
    <row r="34" spans="1:10" ht="33" customHeight="1">
      <c r="A34" s="39"/>
      <c r="B34" s="40" t="s">
        <v>252</v>
      </c>
      <c r="C34" s="25" t="s">
        <v>415</v>
      </c>
      <c r="D34" s="567" t="s">
        <v>291</v>
      </c>
      <c r="E34" s="581"/>
      <c r="F34" s="567" t="s">
        <v>416</v>
      </c>
      <c r="G34" s="580"/>
      <c r="H34" s="580"/>
      <c r="I34" s="581"/>
      <c r="J34" s="25" t="s">
        <v>296</v>
      </c>
    </row>
    <row r="35" spans="1:10" ht="13.5">
      <c r="A35" s="39"/>
      <c r="B35" s="42">
        <v>1</v>
      </c>
      <c r="C35" s="42">
        <v>2</v>
      </c>
      <c r="D35" s="549">
        <v>3</v>
      </c>
      <c r="E35" s="550"/>
      <c r="F35" s="549">
        <v>4</v>
      </c>
      <c r="G35" s="585"/>
      <c r="H35" s="585"/>
      <c r="I35" s="550"/>
      <c r="J35" s="42">
        <v>5</v>
      </c>
    </row>
    <row r="36" spans="1:10" s="23" customFormat="1" ht="15.75" outlineLevel="1">
      <c r="A36" s="28"/>
      <c r="B36" s="29">
        <v>1</v>
      </c>
      <c r="C36" s="37"/>
      <c r="D36" s="600"/>
      <c r="E36" s="601"/>
      <c r="F36" s="551"/>
      <c r="G36" s="654"/>
      <c r="H36" s="654"/>
      <c r="I36" s="552"/>
      <c r="J36" s="44"/>
    </row>
    <row r="37" spans="1:10" s="23" customFormat="1" ht="15.75" outlineLevel="1">
      <c r="A37" s="28"/>
      <c r="B37" s="29">
        <v>2</v>
      </c>
      <c r="C37" s="37"/>
      <c r="D37" s="600"/>
      <c r="E37" s="601"/>
      <c r="F37" s="551"/>
      <c r="G37" s="654"/>
      <c r="H37" s="654"/>
      <c r="I37" s="552"/>
      <c r="J37" s="44"/>
    </row>
    <row r="38" spans="1:10" s="23" customFormat="1" ht="15.75" outlineLevel="1">
      <c r="A38" s="28"/>
      <c r="B38" s="29">
        <v>3</v>
      </c>
      <c r="C38" s="37"/>
      <c r="D38" s="600"/>
      <c r="E38" s="601"/>
      <c r="F38" s="551"/>
      <c r="G38" s="654"/>
      <c r="H38" s="654"/>
      <c r="I38" s="552"/>
      <c r="J38" s="44"/>
    </row>
    <row r="39" spans="1:10" s="23" customFormat="1" ht="15.75" outlineLevel="1">
      <c r="A39" s="45" t="s">
        <v>268</v>
      </c>
      <c r="B39" s="46"/>
      <c r="C39" s="582" t="s">
        <v>268</v>
      </c>
      <c r="D39" s="582"/>
      <c r="E39" s="582"/>
      <c r="F39" s="582"/>
      <c r="G39" s="582"/>
      <c r="H39" s="582"/>
      <c r="I39" s="598"/>
      <c r="J39" s="38">
        <f>J36</f>
        <v>0</v>
      </c>
    </row>
    <row r="40" spans="1:10" s="23" customFormat="1" ht="23.25" customHeight="1">
      <c r="A40" s="579" t="s">
        <v>624</v>
      </c>
      <c r="B40" s="562"/>
      <c r="C40" s="562"/>
      <c r="D40" s="562"/>
      <c r="E40" s="562"/>
      <c r="F40" s="562"/>
      <c r="G40" s="562"/>
      <c r="H40" s="562"/>
      <c r="I40" s="562"/>
      <c r="J40" s="604"/>
    </row>
    <row r="41" spans="1:10" ht="33" customHeight="1">
      <c r="A41" s="39"/>
      <c r="B41" s="40" t="s">
        <v>252</v>
      </c>
      <c r="C41" s="25" t="s">
        <v>415</v>
      </c>
      <c r="D41" s="567" t="s">
        <v>291</v>
      </c>
      <c r="E41" s="581"/>
      <c r="F41" s="567" t="s">
        <v>416</v>
      </c>
      <c r="G41" s="580"/>
      <c r="H41" s="580"/>
      <c r="I41" s="581"/>
      <c r="J41" s="25" t="s">
        <v>296</v>
      </c>
    </row>
    <row r="42" spans="1:10" ht="13.5">
      <c r="A42" s="39"/>
      <c r="B42" s="42">
        <v>1</v>
      </c>
      <c r="C42" s="42">
        <v>2</v>
      </c>
      <c r="D42" s="549">
        <v>3</v>
      </c>
      <c r="E42" s="550"/>
      <c r="F42" s="549">
        <v>4</v>
      </c>
      <c r="G42" s="585"/>
      <c r="H42" s="585"/>
      <c r="I42" s="550"/>
      <c r="J42" s="42">
        <v>5</v>
      </c>
    </row>
    <row r="43" spans="1:10" s="23" customFormat="1" ht="15.75" outlineLevel="1">
      <c r="A43" s="28"/>
      <c r="B43" s="29">
        <v>1</v>
      </c>
      <c r="C43" s="37"/>
      <c r="D43" s="600"/>
      <c r="E43" s="601"/>
      <c r="F43" s="551"/>
      <c r="G43" s="654"/>
      <c r="H43" s="654"/>
      <c r="I43" s="552"/>
      <c r="J43" s="44">
        <v>0</v>
      </c>
    </row>
    <row r="44" spans="1:10" s="23" customFormat="1" ht="15.75" outlineLevel="1">
      <c r="A44" s="45" t="s">
        <v>268</v>
      </c>
      <c r="B44" s="46"/>
      <c r="C44" s="582" t="s">
        <v>268</v>
      </c>
      <c r="D44" s="582"/>
      <c r="E44" s="582"/>
      <c r="F44" s="582"/>
      <c r="G44" s="582"/>
      <c r="H44" s="582"/>
      <c r="I44" s="598"/>
      <c r="J44" s="38">
        <f>J43</f>
        <v>0</v>
      </c>
    </row>
    <row r="45" spans="3:10" s="23" customFormat="1" ht="21" customHeight="1">
      <c r="C45" s="607" t="s">
        <v>310</v>
      </c>
      <c r="D45" s="607"/>
      <c r="E45" s="607"/>
      <c r="F45" s="607"/>
      <c r="G45" s="607"/>
      <c r="H45" s="607"/>
      <c r="I45" s="608"/>
      <c r="J45" s="65">
        <f>J25+J32+J39+J44</f>
        <v>390800</v>
      </c>
    </row>
    <row r="47" spans="2:10" ht="12.75">
      <c r="B47" s="41" t="s">
        <v>144</v>
      </c>
      <c r="D47" s="86"/>
      <c r="E47" s="86"/>
      <c r="F47" s="87"/>
      <c r="I47" s="86" t="s">
        <v>686</v>
      </c>
      <c r="J47" s="86"/>
    </row>
    <row r="48" spans="9:10" ht="12.75">
      <c r="I48" s="609" t="s">
        <v>311</v>
      </c>
      <c r="J48" s="609"/>
    </row>
    <row r="50" spans="2:10" ht="12.75">
      <c r="B50" s="41" t="s">
        <v>312</v>
      </c>
      <c r="D50" s="86"/>
      <c r="E50" s="86"/>
      <c r="F50" s="87"/>
      <c r="I50" s="86" t="str">
        <f>'Расчеты (обосн) обл.бюд'!I88</f>
        <v>Блатова Н.В.</v>
      </c>
      <c r="J50" s="86"/>
    </row>
    <row r="51" spans="9:10" ht="12.75">
      <c r="I51" s="609" t="s">
        <v>311</v>
      </c>
      <c r="J51" s="609"/>
    </row>
    <row r="53" spans="2:10" ht="12.75">
      <c r="B53" s="41" t="s">
        <v>313</v>
      </c>
      <c r="C53" s="86" t="str">
        <f>'Расчеты (обосн) обл.бюд'!C91</f>
        <v>главный бухгалтер</v>
      </c>
      <c r="D53" s="86"/>
      <c r="F53" s="135" t="str">
        <f>'Расчеты (обосн) обл.бюд'!F91</f>
        <v>67-05-93</v>
      </c>
      <c r="G53" s="86"/>
      <c r="I53" s="86" t="str">
        <f>'Расчеты (обосн) обл.бюд'!I91</f>
        <v>Блатова Н.В.</v>
      </c>
      <c r="J53" s="86"/>
    </row>
    <row r="54" spans="3:10" ht="12.75">
      <c r="C54" s="615" t="s">
        <v>146</v>
      </c>
      <c r="D54" s="615"/>
      <c r="F54" s="616" t="s">
        <v>149</v>
      </c>
      <c r="G54" s="616"/>
      <c r="I54" s="609" t="s">
        <v>311</v>
      </c>
      <c r="J54" s="609"/>
    </row>
    <row r="56" spans="2:3" ht="12.75">
      <c r="B56" s="41" t="s">
        <v>314</v>
      </c>
      <c r="C56" s="136" t="str">
        <f>'Расчеты (обосн) обл.бюд'!C94</f>
        <v>09 января 2023г</v>
      </c>
    </row>
  </sheetData>
  <sheetProtection/>
  <mergeCells count="70">
    <mergeCell ref="C54:D54"/>
    <mergeCell ref="F54:G54"/>
    <mergeCell ref="I54:J54"/>
    <mergeCell ref="C44:I44"/>
    <mergeCell ref="C45:I45"/>
    <mergeCell ref="C39:I39"/>
    <mergeCell ref="I48:J48"/>
    <mergeCell ref="I51:J51"/>
    <mergeCell ref="A40:J40"/>
    <mergeCell ref="D41:E41"/>
    <mergeCell ref="F41:I41"/>
    <mergeCell ref="D42:E42"/>
    <mergeCell ref="F42:I42"/>
    <mergeCell ref="D43:E43"/>
    <mergeCell ref="F43:I43"/>
    <mergeCell ref="D36:E36"/>
    <mergeCell ref="F36:I36"/>
    <mergeCell ref="D37:E37"/>
    <mergeCell ref="F37:I37"/>
    <mergeCell ref="D38:E38"/>
    <mergeCell ref="F38:I38"/>
    <mergeCell ref="D34:E34"/>
    <mergeCell ref="F34:I34"/>
    <mergeCell ref="F24:G24"/>
    <mergeCell ref="H24:I24"/>
    <mergeCell ref="D35:E35"/>
    <mergeCell ref="F35:I35"/>
    <mergeCell ref="C25:I25"/>
    <mergeCell ref="D24:E24"/>
    <mergeCell ref="D30:E30"/>
    <mergeCell ref="A33:J33"/>
    <mergeCell ref="F17:G17"/>
    <mergeCell ref="D18:E18"/>
    <mergeCell ref="D19:E19"/>
    <mergeCell ref="D20:E20"/>
    <mergeCell ref="H20:I20"/>
    <mergeCell ref="F18:G18"/>
    <mergeCell ref="H18:I18"/>
    <mergeCell ref="C32:I32"/>
    <mergeCell ref="D22:E22"/>
    <mergeCell ref="E12:J12"/>
    <mergeCell ref="E13:J13"/>
    <mergeCell ref="E14:J14"/>
    <mergeCell ref="H17:I17"/>
    <mergeCell ref="D23:E23"/>
    <mergeCell ref="F21:G21"/>
    <mergeCell ref="H21:I21"/>
    <mergeCell ref="F22:G22"/>
    <mergeCell ref="H22:I22"/>
    <mergeCell ref="F23:G23"/>
    <mergeCell ref="F19:G19"/>
    <mergeCell ref="H19:I19"/>
    <mergeCell ref="F20:G20"/>
    <mergeCell ref="F27:I27"/>
    <mergeCell ref="B5:J5"/>
    <mergeCell ref="E7:J7"/>
    <mergeCell ref="D8:J8"/>
    <mergeCell ref="A16:J16"/>
    <mergeCell ref="D17:E17"/>
    <mergeCell ref="D21:E21"/>
    <mergeCell ref="D29:E29"/>
    <mergeCell ref="F29:I29"/>
    <mergeCell ref="D31:E31"/>
    <mergeCell ref="F31:I31"/>
    <mergeCell ref="B26:J26"/>
    <mergeCell ref="H23:I23"/>
    <mergeCell ref="D27:E27"/>
    <mergeCell ref="F30:I30"/>
    <mergeCell ref="D28:E28"/>
    <mergeCell ref="F28:I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9"/>
  <sheetViews>
    <sheetView view="pageBreakPreview" zoomScale="82" zoomScaleNormal="75" zoomScaleSheetLayoutView="82" zoomScalePageLayoutView="0" workbookViewId="0" topLeftCell="B145">
      <selection activeCell="H19" sqref="H19"/>
    </sheetView>
  </sheetViews>
  <sheetFormatPr defaultColWidth="8.875" defaultRowHeight="12.75" outlineLevelRow="2"/>
  <cols>
    <col min="1" max="1" width="38.875" style="41" hidden="1" customWidth="1"/>
    <col min="2" max="2" width="5.625" style="41" customWidth="1"/>
    <col min="3" max="3" width="35.75390625" style="41" customWidth="1"/>
    <col min="4" max="4" width="16.125" style="41" customWidth="1"/>
    <col min="5" max="5" width="12.125" style="41" customWidth="1"/>
    <col min="6" max="6" width="15.125" style="85" customWidth="1"/>
    <col min="7" max="7" width="20.00390625" style="41" customWidth="1"/>
    <col min="8" max="8" width="15.875" style="41" customWidth="1"/>
    <col min="9" max="9" width="12.375" style="41" customWidth="1"/>
    <col min="10" max="10" width="19.125" style="41" customWidth="1"/>
    <col min="11" max="16384" width="8.875" style="41" customWidth="1"/>
  </cols>
  <sheetData>
    <row r="1" ht="12.75">
      <c r="J1" s="88" t="s">
        <v>243</v>
      </c>
    </row>
    <row r="2" ht="12.75">
      <c r="J2" s="88" t="s">
        <v>244</v>
      </c>
    </row>
    <row r="3" ht="12.75">
      <c r="J3" s="88"/>
    </row>
    <row r="4" ht="12.75">
      <c r="J4" s="88" t="s">
        <v>315</v>
      </c>
    </row>
    <row r="5" spans="2:10" s="22" customFormat="1" ht="18.75">
      <c r="B5" s="559" t="s">
        <v>247</v>
      </c>
      <c r="C5" s="559"/>
      <c r="D5" s="559"/>
      <c r="E5" s="559"/>
      <c r="F5" s="559"/>
      <c r="G5" s="559"/>
      <c r="H5" s="559"/>
      <c r="I5" s="559"/>
      <c r="J5" s="559"/>
    </row>
    <row r="6" spans="2:10" s="22" customFormat="1" ht="18.75">
      <c r="B6" s="89"/>
      <c r="C6" s="89"/>
      <c r="D6" s="89"/>
      <c r="E6" s="89"/>
      <c r="F6" s="89"/>
      <c r="G6" s="89"/>
      <c r="H6" s="89"/>
      <c r="I6" s="89"/>
      <c r="J6" s="89"/>
    </row>
    <row r="7" spans="2:10" s="23" customFormat="1" ht="19.5">
      <c r="B7" s="22" t="s">
        <v>248</v>
      </c>
      <c r="E7" s="561" t="s">
        <v>417</v>
      </c>
      <c r="F7" s="561"/>
      <c r="G7" s="561"/>
      <c r="H7" s="561"/>
      <c r="I7" s="561"/>
      <c r="J7" s="561"/>
    </row>
    <row r="8" spans="2:10" s="22" customFormat="1" ht="19.5">
      <c r="B8" s="22" t="s">
        <v>249</v>
      </c>
      <c r="D8" s="561" t="str">
        <f>'Расчеты (обосн) обл.бюд'!D9:J9</f>
        <v>МБДОУ детский сад общеразвивающего вида № 96</v>
      </c>
      <c r="E8" s="561"/>
      <c r="F8" s="561"/>
      <c r="G8" s="561"/>
      <c r="H8" s="561"/>
      <c r="I8" s="561"/>
      <c r="J8" s="561"/>
    </row>
    <row r="9" s="23" customFormat="1" ht="15.75">
      <c r="F9" s="24"/>
    </row>
    <row r="10" spans="2:10" s="23" customFormat="1" ht="15.75">
      <c r="B10" s="667" t="s">
        <v>441</v>
      </c>
      <c r="C10" s="667"/>
      <c r="D10" s="667"/>
      <c r="E10" s="667"/>
      <c r="F10" s="667"/>
      <c r="G10" s="667"/>
      <c r="H10" s="667"/>
      <c r="I10" s="667"/>
      <c r="J10" s="667"/>
    </row>
    <row r="11" s="23" customFormat="1" ht="15.75">
      <c r="F11" s="24"/>
    </row>
    <row r="12" spans="2:10" s="23" customFormat="1" ht="45" customHeight="1">
      <c r="B12" s="102" t="s">
        <v>252</v>
      </c>
      <c r="C12" s="102" t="s">
        <v>435</v>
      </c>
      <c r="D12" s="102" t="s">
        <v>442</v>
      </c>
      <c r="E12" s="610" t="s">
        <v>437</v>
      </c>
      <c r="F12" s="610"/>
      <c r="G12" s="610"/>
      <c r="H12" s="610" t="s">
        <v>432</v>
      </c>
      <c r="I12" s="610"/>
      <c r="J12" s="610"/>
    </row>
    <row r="13" spans="2:10" s="23" customFormat="1" ht="15.75">
      <c r="B13" s="94">
        <v>1</v>
      </c>
      <c r="C13" s="94" t="s">
        <v>689</v>
      </c>
      <c r="D13" s="93">
        <v>55</v>
      </c>
      <c r="E13" s="611">
        <v>150</v>
      </c>
      <c r="F13" s="611"/>
      <c r="G13" s="611"/>
      <c r="H13" s="612">
        <f>D13*E13*8*8</f>
        <v>528000</v>
      </c>
      <c r="I13" s="612"/>
      <c r="J13" s="612"/>
    </row>
    <row r="14" spans="2:10" s="23" customFormat="1" ht="15.75">
      <c r="B14" s="94">
        <v>2</v>
      </c>
      <c r="C14" s="94" t="s">
        <v>609</v>
      </c>
      <c r="D14" s="93">
        <v>56</v>
      </c>
      <c r="E14" s="611">
        <v>150</v>
      </c>
      <c r="F14" s="611"/>
      <c r="G14" s="611"/>
      <c r="H14" s="612">
        <f>D14*E14*8*8</f>
        <v>537600</v>
      </c>
      <c r="I14" s="612"/>
      <c r="J14" s="612"/>
    </row>
    <row r="15" spans="2:10" s="23" customFormat="1" ht="15.75">
      <c r="B15" s="94">
        <v>3</v>
      </c>
      <c r="C15" s="94" t="s">
        <v>690</v>
      </c>
      <c r="D15" s="93">
        <v>22</v>
      </c>
      <c r="E15" s="611">
        <v>150</v>
      </c>
      <c r="F15" s="611"/>
      <c r="G15" s="611"/>
      <c r="H15" s="612">
        <f>D15*E15*4*8</f>
        <v>105600</v>
      </c>
      <c r="I15" s="612"/>
      <c r="J15" s="612"/>
    </row>
    <row r="16" spans="2:10" s="23" customFormat="1" ht="15.75">
      <c r="B16" s="94">
        <v>4</v>
      </c>
      <c r="C16" s="94" t="s">
        <v>691</v>
      </c>
      <c r="D16" s="93">
        <v>15</v>
      </c>
      <c r="E16" s="611">
        <v>150</v>
      </c>
      <c r="F16" s="611"/>
      <c r="G16" s="611"/>
      <c r="H16" s="612">
        <f>D16*E16*4*8</f>
        <v>72000</v>
      </c>
      <c r="I16" s="612"/>
      <c r="J16" s="612"/>
    </row>
    <row r="17" spans="2:10" s="23" customFormat="1" ht="15.75">
      <c r="B17" s="94">
        <v>5</v>
      </c>
      <c r="C17" s="94" t="s">
        <v>692</v>
      </c>
      <c r="D17" s="93">
        <v>18</v>
      </c>
      <c r="E17" s="611">
        <v>150</v>
      </c>
      <c r="F17" s="611"/>
      <c r="G17" s="611"/>
      <c r="H17" s="612">
        <f>D17*E17*4*8</f>
        <v>86400</v>
      </c>
      <c r="I17" s="612"/>
      <c r="J17" s="612"/>
    </row>
    <row r="18" spans="2:10" s="57" customFormat="1" ht="15.75">
      <c r="B18" s="96"/>
      <c r="C18" s="96" t="s">
        <v>180</v>
      </c>
      <c r="D18" s="97"/>
      <c r="E18" s="613"/>
      <c r="F18" s="613"/>
      <c r="G18" s="613"/>
      <c r="H18" s="614">
        <f>SUM(H13:H15)+30162.75+86185.8</f>
        <v>1287548.55</v>
      </c>
      <c r="I18" s="614"/>
      <c r="J18" s="614"/>
    </row>
    <row r="19" s="23" customFormat="1" ht="15.75">
      <c r="F19" s="24"/>
    </row>
    <row r="20" spans="2:6" s="103" customFormat="1" ht="15.75">
      <c r="B20" s="103" t="s">
        <v>433</v>
      </c>
      <c r="F20" s="104"/>
    </row>
    <row r="21" s="103" customFormat="1" ht="15.75">
      <c r="F21" s="104"/>
    </row>
    <row r="22" spans="1:10" s="23" customFormat="1" ht="15.75">
      <c r="A22" s="562" t="s">
        <v>250</v>
      </c>
      <c r="B22" s="563"/>
      <c r="C22" s="563"/>
      <c r="D22" s="563"/>
      <c r="E22" s="563"/>
      <c r="F22" s="563"/>
      <c r="G22" s="563"/>
      <c r="H22" s="563"/>
      <c r="I22" s="563"/>
      <c r="J22" s="563"/>
    </row>
    <row r="23" spans="1:10" s="26" customFormat="1" ht="13.5" customHeight="1">
      <c r="A23" s="25" t="s">
        <v>251</v>
      </c>
      <c r="B23" s="564" t="s">
        <v>252</v>
      </c>
      <c r="C23" s="564" t="s">
        <v>253</v>
      </c>
      <c r="D23" s="564" t="s">
        <v>254</v>
      </c>
      <c r="E23" s="567" t="s">
        <v>255</v>
      </c>
      <c r="F23" s="580"/>
      <c r="G23" s="580"/>
      <c r="H23" s="581"/>
      <c r="I23" s="564" t="s">
        <v>256</v>
      </c>
      <c r="J23" s="564" t="s">
        <v>257</v>
      </c>
    </row>
    <row r="24" spans="1:10" s="26" customFormat="1" ht="13.5">
      <c r="A24" s="25"/>
      <c r="B24" s="565"/>
      <c r="C24" s="565"/>
      <c r="D24" s="565"/>
      <c r="E24" s="564" t="s">
        <v>245</v>
      </c>
      <c r="F24" s="573" t="s">
        <v>41</v>
      </c>
      <c r="G24" s="574"/>
      <c r="H24" s="575"/>
      <c r="I24" s="565"/>
      <c r="J24" s="565"/>
    </row>
    <row r="25" spans="1:10" s="26" customFormat="1" ht="40.5">
      <c r="A25" s="25"/>
      <c r="B25" s="566"/>
      <c r="C25" s="566"/>
      <c r="D25" s="566"/>
      <c r="E25" s="566"/>
      <c r="F25" s="25" t="s">
        <v>258</v>
      </c>
      <c r="G25" s="25" t="s">
        <v>259</v>
      </c>
      <c r="H25" s="25" t="s">
        <v>260</v>
      </c>
      <c r="I25" s="566"/>
      <c r="J25" s="566"/>
    </row>
    <row r="26" spans="1:10" s="23" customFormat="1" ht="15.75">
      <c r="A26" s="27">
        <v>1</v>
      </c>
      <c r="B26" s="27"/>
      <c r="C26" s="27">
        <v>1</v>
      </c>
      <c r="D26" s="27">
        <v>2</v>
      </c>
      <c r="E26" s="27">
        <v>3</v>
      </c>
      <c r="F26" s="27">
        <v>4</v>
      </c>
      <c r="G26" s="27">
        <v>5</v>
      </c>
      <c r="H26" s="27">
        <v>6</v>
      </c>
      <c r="I26" s="27">
        <v>7</v>
      </c>
      <c r="J26" s="27" t="s">
        <v>261</v>
      </c>
    </row>
    <row r="27" spans="1:10" s="23" customFormat="1" ht="31.5" outlineLevel="1">
      <c r="A27" s="28"/>
      <c r="B27" s="29">
        <v>1</v>
      </c>
      <c r="C27" s="28" t="s">
        <v>262</v>
      </c>
      <c r="D27" s="30">
        <v>3</v>
      </c>
      <c r="E27" s="31">
        <f aca="true" t="shared" si="0" ref="E27:E32">F27+G27+H27</f>
        <v>4880</v>
      </c>
      <c r="F27" s="32">
        <v>4880</v>
      </c>
      <c r="G27" s="33"/>
      <c r="H27" s="34"/>
      <c r="I27" s="35">
        <v>12</v>
      </c>
      <c r="J27" s="36">
        <f aca="true" t="shared" si="1" ref="J27:J32">D27*E27*I27</f>
        <v>175680</v>
      </c>
    </row>
    <row r="28" spans="1:10" s="23" customFormat="1" ht="15.75" outlineLevel="1">
      <c r="A28" s="28"/>
      <c r="B28" s="29">
        <v>2</v>
      </c>
      <c r="C28" s="37" t="s">
        <v>263</v>
      </c>
      <c r="D28" s="30"/>
      <c r="E28" s="31">
        <f t="shared" si="0"/>
        <v>0</v>
      </c>
      <c r="F28" s="32"/>
      <c r="G28" s="33"/>
      <c r="H28" s="34"/>
      <c r="I28" s="35">
        <v>12</v>
      </c>
      <c r="J28" s="36">
        <f t="shared" si="1"/>
        <v>0</v>
      </c>
    </row>
    <row r="29" spans="1:10" s="23" customFormat="1" ht="15.75" outlineLevel="1">
      <c r="A29" s="28"/>
      <c r="B29" s="29">
        <v>3</v>
      </c>
      <c r="C29" s="37" t="s">
        <v>264</v>
      </c>
      <c r="D29" s="30">
        <v>5</v>
      </c>
      <c r="E29" s="31">
        <f t="shared" si="0"/>
        <v>7808</v>
      </c>
      <c r="F29" s="32">
        <v>7808</v>
      </c>
      <c r="G29" s="33"/>
      <c r="H29" s="34"/>
      <c r="I29" s="35">
        <v>12</v>
      </c>
      <c r="J29" s="36">
        <f t="shared" si="1"/>
        <v>468480</v>
      </c>
    </row>
    <row r="30" spans="1:10" s="23" customFormat="1" ht="15.75" outlineLevel="1">
      <c r="A30" s="28"/>
      <c r="B30" s="29">
        <v>4</v>
      </c>
      <c r="C30" s="37" t="s">
        <v>265</v>
      </c>
      <c r="D30" s="30"/>
      <c r="E30" s="31">
        <f t="shared" si="0"/>
        <v>0</v>
      </c>
      <c r="F30" s="32"/>
      <c r="G30" s="33"/>
      <c r="H30" s="34"/>
      <c r="I30" s="35">
        <v>12</v>
      </c>
      <c r="J30" s="36">
        <f t="shared" si="1"/>
        <v>0</v>
      </c>
    </row>
    <row r="31" spans="1:10" s="23" customFormat="1" ht="15.75" outlineLevel="1">
      <c r="A31" s="28"/>
      <c r="B31" s="29">
        <v>5</v>
      </c>
      <c r="C31" s="37" t="s">
        <v>266</v>
      </c>
      <c r="D31" s="30"/>
      <c r="E31" s="31">
        <f t="shared" si="0"/>
        <v>0</v>
      </c>
      <c r="F31" s="32"/>
      <c r="G31" s="33"/>
      <c r="H31" s="34"/>
      <c r="I31" s="35">
        <v>12</v>
      </c>
      <c r="J31" s="36">
        <f t="shared" si="1"/>
        <v>0</v>
      </c>
    </row>
    <row r="32" spans="1:10" s="23" customFormat="1" ht="15.75" outlineLevel="1">
      <c r="A32" s="28"/>
      <c r="B32" s="29">
        <v>6</v>
      </c>
      <c r="C32" s="37" t="s">
        <v>267</v>
      </c>
      <c r="D32" s="30"/>
      <c r="E32" s="31">
        <f t="shared" si="0"/>
        <v>0</v>
      </c>
      <c r="F32" s="32"/>
      <c r="G32" s="33"/>
      <c r="H32" s="34"/>
      <c r="I32" s="35">
        <v>12</v>
      </c>
      <c r="J32" s="36">
        <f t="shared" si="1"/>
        <v>0</v>
      </c>
    </row>
    <row r="33" spans="1:10" s="23" customFormat="1" ht="15.75" outlineLevel="1">
      <c r="A33" s="576" t="s">
        <v>268</v>
      </c>
      <c r="B33" s="582"/>
      <c r="C33" s="582"/>
      <c r="D33" s="582"/>
      <c r="E33" s="582"/>
      <c r="F33" s="582"/>
      <c r="G33" s="582"/>
      <c r="H33" s="582"/>
      <c r="I33" s="598"/>
      <c r="J33" s="38">
        <f>SUM(J27:J32)</f>
        <v>644160</v>
      </c>
    </row>
    <row r="34" spans="1:10" s="23" customFormat="1" ht="23.25" customHeight="1">
      <c r="A34" s="579" t="s">
        <v>479</v>
      </c>
      <c r="B34" s="562"/>
      <c r="C34" s="562"/>
      <c r="D34" s="562"/>
      <c r="E34" s="562"/>
      <c r="F34" s="562"/>
      <c r="G34" s="562"/>
      <c r="H34" s="562"/>
      <c r="I34" s="562"/>
      <c r="J34" s="604"/>
    </row>
    <row r="35" spans="1:10" ht="33" customHeight="1">
      <c r="A35" s="39"/>
      <c r="B35" s="40" t="s">
        <v>252</v>
      </c>
      <c r="C35" s="25" t="s">
        <v>291</v>
      </c>
      <c r="D35" s="567" t="s">
        <v>316</v>
      </c>
      <c r="E35" s="581"/>
      <c r="F35" s="567" t="s">
        <v>317</v>
      </c>
      <c r="G35" s="581"/>
      <c r="H35" s="567" t="s">
        <v>318</v>
      </c>
      <c r="I35" s="581"/>
      <c r="J35" s="25" t="s">
        <v>296</v>
      </c>
    </row>
    <row r="36" spans="1:10" ht="13.5">
      <c r="A36" s="39"/>
      <c r="B36" s="42">
        <v>1</v>
      </c>
      <c r="C36" s="42">
        <v>2</v>
      </c>
      <c r="D36" s="549">
        <v>3</v>
      </c>
      <c r="E36" s="550"/>
      <c r="F36" s="549">
        <v>4</v>
      </c>
      <c r="G36" s="550"/>
      <c r="H36" s="549">
        <v>5</v>
      </c>
      <c r="I36" s="550"/>
      <c r="J36" s="42" t="s">
        <v>319</v>
      </c>
    </row>
    <row r="37" spans="1:10" s="23" customFormat="1" ht="15.75" outlineLevel="1">
      <c r="A37" s="28"/>
      <c r="B37" s="29">
        <v>1</v>
      </c>
      <c r="C37" s="37"/>
      <c r="D37" s="600"/>
      <c r="E37" s="601"/>
      <c r="F37" s="605"/>
      <c r="G37" s="606"/>
      <c r="H37" s="551">
        <v>11</v>
      </c>
      <c r="I37" s="552"/>
      <c r="J37" s="44">
        <f>D37*F37*H37</f>
        <v>0</v>
      </c>
    </row>
    <row r="38" spans="1:10" s="23" customFormat="1" ht="15.75" outlineLevel="1">
      <c r="A38" s="28"/>
      <c r="B38" s="29"/>
      <c r="C38" s="37"/>
      <c r="D38" s="600"/>
      <c r="E38" s="601"/>
      <c r="F38" s="605"/>
      <c r="G38" s="606"/>
      <c r="H38" s="551"/>
      <c r="I38" s="552"/>
      <c r="J38" s="44"/>
    </row>
    <row r="39" spans="1:10" s="23" customFormat="1" ht="15.75" outlineLevel="1">
      <c r="A39" s="45" t="s">
        <v>268</v>
      </c>
      <c r="B39" s="46"/>
      <c r="C39" s="582" t="s">
        <v>268</v>
      </c>
      <c r="D39" s="582"/>
      <c r="E39" s="582"/>
      <c r="F39" s="582"/>
      <c r="G39" s="582"/>
      <c r="H39" s="582"/>
      <c r="I39" s="598"/>
      <c r="J39" s="38">
        <f>J37</f>
        <v>0</v>
      </c>
    </row>
    <row r="40" spans="1:10" s="23" customFormat="1" ht="33" customHeight="1">
      <c r="A40" s="579" t="s">
        <v>480</v>
      </c>
      <c r="B40" s="562"/>
      <c r="C40" s="562"/>
      <c r="D40" s="562"/>
      <c r="E40" s="562"/>
      <c r="F40" s="562"/>
      <c r="G40" s="562"/>
      <c r="H40" s="562"/>
      <c r="I40" s="562"/>
      <c r="J40" s="562"/>
    </row>
    <row r="41" spans="1:10" ht="54">
      <c r="A41" s="39"/>
      <c r="B41" s="47" t="s">
        <v>252</v>
      </c>
      <c r="C41" s="567" t="s">
        <v>269</v>
      </c>
      <c r="D41" s="580"/>
      <c r="E41" s="580"/>
      <c r="F41" s="581"/>
      <c r="G41" s="48" t="s">
        <v>270</v>
      </c>
      <c r="H41" s="567" t="s">
        <v>271</v>
      </c>
      <c r="I41" s="581"/>
      <c r="J41" s="25" t="s">
        <v>272</v>
      </c>
    </row>
    <row r="42" spans="1:10" ht="12.75">
      <c r="A42" s="49"/>
      <c r="B42" s="50">
        <v>1</v>
      </c>
      <c r="C42" s="549">
        <v>2</v>
      </c>
      <c r="D42" s="585"/>
      <c r="E42" s="585"/>
      <c r="F42" s="550"/>
      <c r="G42" s="51">
        <v>3</v>
      </c>
      <c r="H42" s="549">
        <v>4</v>
      </c>
      <c r="I42" s="550"/>
      <c r="J42" s="42" t="s">
        <v>273</v>
      </c>
    </row>
    <row r="43" spans="1:10" s="57" customFormat="1" ht="15" customHeight="1" outlineLevel="1">
      <c r="A43" s="52"/>
      <c r="B43" s="53">
        <v>1</v>
      </c>
      <c r="C43" s="586" t="s">
        <v>274</v>
      </c>
      <c r="D43" s="587"/>
      <c r="E43" s="587"/>
      <c r="F43" s="588"/>
      <c r="G43" s="54" t="s">
        <v>275</v>
      </c>
      <c r="H43" s="589" t="s">
        <v>275</v>
      </c>
      <c r="I43" s="590"/>
      <c r="J43" s="56">
        <f>J44+J45</f>
        <v>141715.2</v>
      </c>
    </row>
    <row r="44" spans="1:10" s="23" customFormat="1" ht="30" customHeight="1" outlineLevel="1">
      <c r="A44" s="28"/>
      <c r="B44" s="29" t="s">
        <v>276</v>
      </c>
      <c r="C44" s="591" t="s">
        <v>277</v>
      </c>
      <c r="D44" s="592"/>
      <c r="E44" s="592"/>
      <c r="F44" s="593"/>
      <c r="G44" s="58">
        <f>J33</f>
        <v>644160</v>
      </c>
      <c r="H44" s="594">
        <v>22</v>
      </c>
      <c r="I44" s="595"/>
      <c r="J44" s="36">
        <f>G44*H44%</f>
        <v>141715.2</v>
      </c>
    </row>
    <row r="45" spans="1:10" s="23" customFormat="1" ht="15.75" outlineLevel="1">
      <c r="A45" s="28"/>
      <c r="B45" s="29" t="s">
        <v>278</v>
      </c>
      <c r="C45" s="591" t="s">
        <v>279</v>
      </c>
      <c r="D45" s="592"/>
      <c r="E45" s="592"/>
      <c r="F45" s="593"/>
      <c r="G45" s="58"/>
      <c r="H45" s="594">
        <v>10</v>
      </c>
      <c r="I45" s="595"/>
      <c r="J45" s="36">
        <f>D45*G45/100</f>
        <v>0</v>
      </c>
    </row>
    <row r="46" spans="1:10" s="57" customFormat="1" ht="15" customHeight="1" outlineLevel="1">
      <c r="A46" s="52"/>
      <c r="B46" s="53">
        <v>2</v>
      </c>
      <c r="C46" s="586" t="s">
        <v>280</v>
      </c>
      <c r="D46" s="587"/>
      <c r="E46" s="587"/>
      <c r="F46" s="588"/>
      <c r="G46" s="54" t="s">
        <v>275</v>
      </c>
      <c r="H46" s="589" t="s">
        <v>275</v>
      </c>
      <c r="I46" s="590"/>
      <c r="J46" s="56">
        <f>J47+J48+J49+J50</f>
        <v>19968.96</v>
      </c>
    </row>
    <row r="47" spans="1:10" s="23" customFormat="1" ht="48" customHeight="1" outlineLevel="1">
      <c r="A47" s="28"/>
      <c r="B47" s="29" t="s">
        <v>281</v>
      </c>
      <c r="C47" s="591" t="s">
        <v>282</v>
      </c>
      <c r="D47" s="592"/>
      <c r="E47" s="592"/>
      <c r="F47" s="593"/>
      <c r="G47" s="58">
        <f>J33</f>
        <v>644160</v>
      </c>
      <c r="H47" s="594">
        <v>2.9</v>
      </c>
      <c r="I47" s="595"/>
      <c r="J47" s="36">
        <f>G47*H47%</f>
        <v>18680.64</v>
      </c>
    </row>
    <row r="48" spans="1:10" s="23" customFormat="1" ht="15" customHeight="1" outlineLevel="1">
      <c r="A48" s="28"/>
      <c r="B48" s="29" t="s">
        <v>283</v>
      </c>
      <c r="C48" s="591" t="s">
        <v>284</v>
      </c>
      <c r="D48" s="592"/>
      <c r="E48" s="592"/>
      <c r="F48" s="593"/>
      <c r="G48" s="58"/>
      <c r="H48" s="594">
        <v>0</v>
      </c>
      <c r="I48" s="595"/>
      <c r="J48" s="36">
        <f>D48*G48/100</f>
        <v>0</v>
      </c>
    </row>
    <row r="49" spans="1:10" s="23" customFormat="1" ht="33" customHeight="1" outlineLevel="1">
      <c r="A49" s="28"/>
      <c r="B49" s="29" t="s">
        <v>285</v>
      </c>
      <c r="C49" s="591" t="s">
        <v>286</v>
      </c>
      <c r="D49" s="592"/>
      <c r="E49" s="592"/>
      <c r="F49" s="593"/>
      <c r="G49" s="58">
        <f>J33</f>
        <v>644160</v>
      </c>
      <c r="H49" s="594">
        <v>0.2</v>
      </c>
      <c r="I49" s="595"/>
      <c r="J49" s="36">
        <f>G49*H49%</f>
        <v>1288.32</v>
      </c>
    </row>
    <row r="50" spans="1:10" s="23" customFormat="1" ht="15" customHeight="1" outlineLevel="1">
      <c r="A50" s="28"/>
      <c r="B50" s="29" t="s">
        <v>287</v>
      </c>
      <c r="C50" s="591" t="s">
        <v>288</v>
      </c>
      <c r="D50" s="592"/>
      <c r="E50" s="592"/>
      <c r="F50" s="593"/>
      <c r="G50" s="58"/>
      <c r="H50" s="594"/>
      <c r="I50" s="595"/>
      <c r="J50" s="36">
        <f>D50*H50/100</f>
        <v>0</v>
      </c>
    </row>
    <row r="51" spans="1:10" s="57" customFormat="1" ht="30" customHeight="1" outlineLevel="1">
      <c r="A51" s="52"/>
      <c r="B51" s="53">
        <v>3</v>
      </c>
      <c r="C51" s="586" t="s">
        <v>289</v>
      </c>
      <c r="D51" s="587"/>
      <c r="E51" s="587"/>
      <c r="F51" s="588"/>
      <c r="G51" s="55">
        <f>J33</f>
        <v>644160</v>
      </c>
      <c r="H51" s="596">
        <v>5.1</v>
      </c>
      <c r="I51" s="597"/>
      <c r="J51" s="36">
        <f>G51*H51%</f>
        <v>32852.159999999996</v>
      </c>
    </row>
    <row r="52" spans="1:10" s="23" customFormat="1" ht="15.75" outlineLevel="1">
      <c r="A52" s="576" t="s">
        <v>268</v>
      </c>
      <c r="B52" s="582"/>
      <c r="C52" s="582"/>
      <c r="D52" s="582"/>
      <c r="E52" s="582"/>
      <c r="F52" s="582"/>
      <c r="G52" s="582"/>
      <c r="H52" s="582"/>
      <c r="I52" s="598"/>
      <c r="J52" s="38">
        <f>J43+J46+J51</f>
        <v>194536.32</v>
      </c>
    </row>
    <row r="53" spans="1:10" s="23" customFormat="1" ht="24" customHeight="1">
      <c r="A53" s="579" t="s">
        <v>418</v>
      </c>
      <c r="B53" s="562"/>
      <c r="C53" s="562"/>
      <c r="D53" s="562"/>
      <c r="E53" s="562"/>
      <c r="F53" s="562"/>
      <c r="G53" s="562"/>
      <c r="H53" s="562"/>
      <c r="I53" s="562"/>
      <c r="J53" s="562"/>
    </row>
    <row r="54" spans="1:10" ht="27">
      <c r="A54" s="39"/>
      <c r="B54" s="59" t="s">
        <v>252</v>
      </c>
      <c r="C54" s="25" t="s">
        <v>291</v>
      </c>
      <c r="D54" s="599" t="s">
        <v>292</v>
      </c>
      <c r="E54" s="599"/>
      <c r="F54" s="25" t="s">
        <v>293</v>
      </c>
      <c r="G54" s="25" t="s">
        <v>294</v>
      </c>
      <c r="H54" s="599" t="s">
        <v>295</v>
      </c>
      <c r="I54" s="599"/>
      <c r="J54" s="25" t="s">
        <v>296</v>
      </c>
    </row>
    <row r="55" spans="1:10" s="61" customFormat="1" ht="12.75">
      <c r="A55" s="60"/>
      <c r="B55" s="42">
        <v>1</v>
      </c>
      <c r="C55" s="42">
        <v>2</v>
      </c>
      <c r="D55" s="549">
        <v>3</v>
      </c>
      <c r="E55" s="550"/>
      <c r="F55" s="42">
        <v>4</v>
      </c>
      <c r="G55" s="42">
        <v>5</v>
      </c>
      <c r="H55" s="549">
        <v>6</v>
      </c>
      <c r="I55" s="550"/>
      <c r="J55" s="42" t="s">
        <v>297</v>
      </c>
    </row>
    <row r="56" spans="1:10" s="23" customFormat="1" ht="15.75" outlineLevel="1">
      <c r="A56" s="28"/>
      <c r="B56" s="29">
        <v>1</v>
      </c>
      <c r="C56" s="28" t="s">
        <v>321</v>
      </c>
      <c r="D56" s="37" t="s">
        <v>299</v>
      </c>
      <c r="E56" s="62"/>
      <c r="F56" s="43"/>
      <c r="G56" s="63"/>
      <c r="H56" s="600">
        <v>12</v>
      </c>
      <c r="I56" s="601"/>
      <c r="J56" s="36">
        <f aca="true" t="shared" si="2" ref="J56:J61">F56*G56*H56</f>
        <v>0</v>
      </c>
    </row>
    <row r="57" spans="1:10" s="23" customFormat="1" ht="30" customHeight="1" outlineLevel="1">
      <c r="A57" s="28"/>
      <c r="B57" s="29">
        <v>2</v>
      </c>
      <c r="C57" s="28" t="s">
        <v>322</v>
      </c>
      <c r="D57" s="617" t="s">
        <v>323</v>
      </c>
      <c r="E57" s="618"/>
      <c r="F57" s="43"/>
      <c r="G57" s="63"/>
      <c r="H57" s="600">
        <v>12</v>
      </c>
      <c r="I57" s="601"/>
      <c r="J57" s="36">
        <f t="shared" si="2"/>
        <v>0</v>
      </c>
    </row>
    <row r="58" spans="1:10" s="23" customFormat="1" ht="15.75" outlineLevel="1">
      <c r="A58" s="76"/>
      <c r="B58" s="64">
        <v>3</v>
      </c>
      <c r="C58" s="28" t="s">
        <v>324</v>
      </c>
      <c r="D58" s="37" t="s">
        <v>325</v>
      </c>
      <c r="E58" s="62"/>
      <c r="F58" s="43"/>
      <c r="G58" s="63"/>
      <c r="H58" s="600">
        <v>12</v>
      </c>
      <c r="I58" s="601"/>
      <c r="J58" s="36">
        <f t="shared" si="2"/>
        <v>0</v>
      </c>
    </row>
    <row r="59" spans="1:10" s="23" customFormat="1" ht="15.75" outlineLevel="1">
      <c r="A59" s="76"/>
      <c r="B59" s="64">
        <v>4</v>
      </c>
      <c r="C59" s="28" t="s">
        <v>326</v>
      </c>
      <c r="D59" s="37" t="s">
        <v>325</v>
      </c>
      <c r="E59" s="62"/>
      <c r="F59" s="43"/>
      <c r="G59" s="63"/>
      <c r="H59" s="600">
        <v>12</v>
      </c>
      <c r="I59" s="601"/>
      <c r="J59" s="36">
        <f t="shared" si="2"/>
        <v>0</v>
      </c>
    </row>
    <row r="60" spans="1:10" s="23" customFormat="1" ht="15.75" outlineLevel="1">
      <c r="A60" s="76"/>
      <c r="B60" s="64">
        <v>5</v>
      </c>
      <c r="C60" s="28" t="s">
        <v>298</v>
      </c>
      <c r="D60" s="37" t="s">
        <v>327</v>
      </c>
      <c r="E60" s="62"/>
      <c r="F60" s="43"/>
      <c r="G60" s="63"/>
      <c r="H60" s="600">
        <v>12</v>
      </c>
      <c r="I60" s="601"/>
      <c r="J60" s="36">
        <f t="shared" si="2"/>
        <v>0</v>
      </c>
    </row>
    <row r="61" spans="1:10" s="23" customFormat="1" ht="15.75" outlineLevel="1">
      <c r="A61" s="76"/>
      <c r="B61" s="64">
        <v>6</v>
      </c>
      <c r="C61" s="28" t="s">
        <v>328</v>
      </c>
      <c r="D61" s="619" t="s">
        <v>329</v>
      </c>
      <c r="E61" s="620"/>
      <c r="F61" s="43"/>
      <c r="G61" s="63"/>
      <c r="H61" s="600">
        <v>12</v>
      </c>
      <c r="I61" s="601"/>
      <c r="J61" s="36">
        <f t="shared" si="2"/>
        <v>0</v>
      </c>
    </row>
    <row r="62" spans="1:10" s="23" customFormat="1" ht="15.75" outlineLevel="1">
      <c r="A62" s="576" t="s">
        <v>268</v>
      </c>
      <c r="B62" s="582"/>
      <c r="C62" s="582"/>
      <c r="D62" s="582"/>
      <c r="E62" s="582"/>
      <c r="F62" s="582"/>
      <c r="G62" s="582"/>
      <c r="H62" s="582"/>
      <c r="I62" s="598"/>
      <c r="J62" s="65">
        <f>SUM(J56:J61)</f>
        <v>0</v>
      </c>
    </row>
    <row r="63" spans="1:10" s="23" customFormat="1" ht="21.75" customHeight="1">
      <c r="A63" s="579" t="s">
        <v>419</v>
      </c>
      <c r="B63" s="562"/>
      <c r="C63" s="562"/>
      <c r="D63" s="562"/>
      <c r="E63" s="562"/>
      <c r="F63" s="562"/>
      <c r="G63" s="562"/>
      <c r="H63" s="562"/>
      <c r="I63" s="562"/>
      <c r="J63" s="562"/>
    </row>
    <row r="64" spans="1:10" s="23" customFormat="1" ht="31.5" outlineLevel="1">
      <c r="A64" s="28"/>
      <c r="B64" s="29">
        <v>1</v>
      </c>
      <c r="C64" s="28" t="s">
        <v>331</v>
      </c>
      <c r="D64" s="619" t="s">
        <v>332</v>
      </c>
      <c r="E64" s="620"/>
      <c r="F64" s="30"/>
      <c r="G64" s="66"/>
      <c r="H64" s="602">
        <v>12</v>
      </c>
      <c r="I64" s="603"/>
      <c r="J64" s="36">
        <f>F64*G64*H64</f>
        <v>0</v>
      </c>
    </row>
    <row r="65" spans="1:10" s="23" customFormat="1" ht="15.75" outlineLevel="1">
      <c r="A65" s="576" t="s">
        <v>268</v>
      </c>
      <c r="B65" s="582"/>
      <c r="C65" s="582"/>
      <c r="D65" s="582"/>
      <c r="E65" s="582"/>
      <c r="F65" s="582"/>
      <c r="G65" s="582"/>
      <c r="H65" s="582"/>
      <c r="I65" s="598"/>
      <c r="J65" s="38">
        <f>SUM(J64:J64)</f>
        <v>0</v>
      </c>
    </row>
    <row r="66" spans="1:10" s="23" customFormat="1" ht="22.5" customHeight="1">
      <c r="A66" s="579" t="s">
        <v>420</v>
      </c>
      <c r="B66" s="562"/>
      <c r="C66" s="562"/>
      <c r="D66" s="562"/>
      <c r="E66" s="562"/>
      <c r="F66" s="562"/>
      <c r="G66" s="562"/>
      <c r="H66" s="562"/>
      <c r="I66" s="562"/>
      <c r="J66" s="562"/>
    </row>
    <row r="67" spans="1:10" s="23" customFormat="1" ht="15.75" outlineLevel="1">
      <c r="A67" s="28"/>
      <c r="B67" s="29">
        <v>1</v>
      </c>
      <c r="C67" s="37" t="s">
        <v>334</v>
      </c>
      <c r="D67" s="619" t="s">
        <v>335</v>
      </c>
      <c r="E67" s="620"/>
      <c r="F67" s="31"/>
      <c r="G67" s="63"/>
      <c r="H67" s="600">
        <v>12</v>
      </c>
      <c r="I67" s="601"/>
      <c r="J67" s="36">
        <f>F67*G67*H67</f>
        <v>0</v>
      </c>
    </row>
    <row r="68" spans="1:10" s="23" customFormat="1" ht="15.75" outlineLevel="1">
      <c r="A68" s="28"/>
      <c r="B68" s="29">
        <v>2</v>
      </c>
      <c r="C68" s="37" t="s">
        <v>336</v>
      </c>
      <c r="D68" s="619" t="s">
        <v>337</v>
      </c>
      <c r="E68" s="620"/>
      <c r="F68" s="31"/>
      <c r="G68" s="63"/>
      <c r="H68" s="600">
        <v>12</v>
      </c>
      <c r="I68" s="601"/>
      <c r="J68" s="36">
        <f>F68*G68*H68</f>
        <v>0</v>
      </c>
    </row>
    <row r="69" spans="1:10" s="23" customFormat="1" ht="15.75" outlineLevel="1">
      <c r="A69" s="28"/>
      <c r="B69" s="29">
        <v>3</v>
      </c>
      <c r="C69" s="37" t="s">
        <v>338</v>
      </c>
      <c r="D69" s="619" t="s">
        <v>339</v>
      </c>
      <c r="E69" s="620"/>
      <c r="F69" s="31"/>
      <c r="G69" s="63"/>
      <c r="H69" s="600">
        <v>12</v>
      </c>
      <c r="I69" s="601"/>
      <c r="J69" s="36">
        <f>F69*G69*H69</f>
        <v>0</v>
      </c>
    </row>
    <row r="70" spans="1:10" s="23" customFormat="1" ht="15.75" outlineLevel="1">
      <c r="A70" s="28"/>
      <c r="B70" s="29">
        <v>4</v>
      </c>
      <c r="C70" s="37" t="s">
        <v>340</v>
      </c>
      <c r="D70" s="619" t="s">
        <v>339</v>
      </c>
      <c r="E70" s="620"/>
      <c r="F70" s="31"/>
      <c r="G70" s="63"/>
      <c r="H70" s="600">
        <v>12</v>
      </c>
      <c r="I70" s="601"/>
      <c r="J70" s="36">
        <f>F70*G70*H70</f>
        <v>0</v>
      </c>
    </row>
    <row r="71" spans="1:10" s="23" customFormat="1" ht="15.75" outlineLevel="1">
      <c r="A71" s="28"/>
      <c r="B71" s="29">
        <v>5</v>
      </c>
      <c r="C71" s="37" t="s">
        <v>341</v>
      </c>
      <c r="D71" s="619" t="s">
        <v>339</v>
      </c>
      <c r="E71" s="620"/>
      <c r="F71" s="31"/>
      <c r="G71" s="63"/>
      <c r="H71" s="600">
        <v>12</v>
      </c>
      <c r="I71" s="601"/>
      <c r="J71" s="36">
        <f>F71*G71*H71</f>
        <v>0</v>
      </c>
    </row>
    <row r="72" spans="1:10" s="23" customFormat="1" ht="15.75" outlineLevel="1">
      <c r="A72" s="576" t="s">
        <v>268</v>
      </c>
      <c r="B72" s="582"/>
      <c r="C72" s="582"/>
      <c r="D72" s="582"/>
      <c r="E72" s="582"/>
      <c r="F72" s="582"/>
      <c r="G72" s="582"/>
      <c r="H72" s="582"/>
      <c r="I72" s="598"/>
      <c r="J72" s="38">
        <f>SUM(J67:J71)</f>
        <v>0</v>
      </c>
    </row>
    <row r="73" spans="1:10" s="23" customFormat="1" ht="27.75" customHeight="1">
      <c r="A73" s="579" t="s">
        <v>481</v>
      </c>
      <c r="B73" s="562"/>
      <c r="C73" s="562"/>
      <c r="D73" s="562"/>
      <c r="E73" s="562"/>
      <c r="F73" s="562"/>
      <c r="G73" s="562"/>
      <c r="H73" s="562"/>
      <c r="I73" s="562"/>
      <c r="J73" s="562"/>
    </row>
    <row r="74" spans="1:10" ht="27">
      <c r="A74" s="39"/>
      <c r="B74" s="59" t="s">
        <v>252</v>
      </c>
      <c r="C74" s="25" t="s">
        <v>291</v>
      </c>
      <c r="D74" s="599" t="s">
        <v>292</v>
      </c>
      <c r="E74" s="599"/>
      <c r="F74" s="25" t="s">
        <v>293</v>
      </c>
      <c r="G74" s="25" t="s">
        <v>294</v>
      </c>
      <c r="H74" s="599" t="s">
        <v>295</v>
      </c>
      <c r="I74" s="599"/>
      <c r="J74" s="25" t="s">
        <v>296</v>
      </c>
    </row>
    <row r="75" spans="1:10" s="61" customFormat="1" ht="12.75">
      <c r="A75" s="60"/>
      <c r="B75" s="42">
        <v>1</v>
      </c>
      <c r="C75" s="42">
        <v>2</v>
      </c>
      <c r="D75" s="549">
        <v>3</v>
      </c>
      <c r="E75" s="550"/>
      <c r="F75" s="42">
        <v>4</v>
      </c>
      <c r="G75" s="42">
        <v>5</v>
      </c>
      <c r="H75" s="549">
        <v>6</v>
      </c>
      <c r="I75" s="550"/>
      <c r="J75" s="42" t="s">
        <v>297</v>
      </c>
    </row>
    <row r="76" spans="1:10" s="57" customFormat="1" ht="31.5" outlineLevel="2">
      <c r="A76" s="52"/>
      <c r="B76" s="53" t="s">
        <v>343</v>
      </c>
      <c r="C76" s="52" t="s">
        <v>344</v>
      </c>
      <c r="D76" s="623" t="s">
        <v>275</v>
      </c>
      <c r="E76" s="624"/>
      <c r="F76" s="68" t="s">
        <v>275</v>
      </c>
      <c r="G76" s="68" t="s">
        <v>275</v>
      </c>
      <c r="H76" s="625" t="s">
        <v>275</v>
      </c>
      <c r="I76" s="626"/>
      <c r="J76" s="56"/>
    </row>
    <row r="77" spans="1:10" s="23" customFormat="1" ht="15.75" outlineLevel="2">
      <c r="A77" s="28"/>
      <c r="B77" s="69" t="s">
        <v>276</v>
      </c>
      <c r="C77" s="28"/>
      <c r="D77" s="591" t="s">
        <v>561</v>
      </c>
      <c r="E77" s="593"/>
      <c r="F77" s="67">
        <v>1</v>
      </c>
      <c r="G77" s="63"/>
      <c r="H77" s="602">
        <v>1</v>
      </c>
      <c r="I77" s="603"/>
      <c r="J77" s="36">
        <f aca="true" t="shared" si="3" ref="J77:J82">F77*G77*H77</f>
        <v>0</v>
      </c>
    </row>
    <row r="78" spans="1:10" s="23" customFormat="1" ht="15.75" outlineLevel="2">
      <c r="A78" s="28"/>
      <c r="B78" s="29" t="s">
        <v>278</v>
      </c>
      <c r="C78" s="28"/>
      <c r="D78" s="591"/>
      <c r="E78" s="593"/>
      <c r="F78" s="67"/>
      <c r="G78" s="63"/>
      <c r="H78" s="602"/>
      <c r="I78" s="603"/>
      <c r="J78" s="36">
        <f t="shared" si="3"/>
        <v>0</v>
      </c>
    </row>
    <row r="79" spans="1:10" s="23" customFormat="1" ht="15.75" outlineLevel="2">
      <c r="A79" s="28"/>
      <c r="B79" s="69" t="s">
        <v>349</v>
      </c>
      <c r="C79" s="28"/>
      <c r="D79" s="591"/>
      <c r="E79" s="593"/>
      <c r="F79" s="67"/>
      <c r="G79" s="63"/>
      <c r="H79" s="602"/>
      <c r="I79" s="603"/>
      <c r="J79" s="36">
        <f>F79*G79*H79</f>
        <v>0</v>
      </c>
    </row>
    <row r="80" spans="1:10" s="23" customFormat="1" ht="15.75" outlineLevel="2">
      <c r="A80" s="28"/>
      <c r="B80" s="29" t="s">
        <v>351</v>
      </c>
      <c r="C80" s="28"/>
      <c r="D80" s="591"/>
      <c r="E80" s="593"/>
      <c r="F80" s="67"/>
      <c r="G80" s="63"/>
      <c r="H80" s="602"/>
      <c r="I80" s="603"/>
      <c r="J80" s="36">
        <f t="shared" si="3"/>
        <v>0</v>
      </c>
    </row>
    <row r="81" spans="1:10" s="23" customFormat="1" ht="15.75" outlineLevel="2">
      <c r="A81" s="28"/>
      <c r="B81" s="29" t="s">
        <v>353</v>
      </c>
      <c r="C81" s="28"/>
      <c r="D81" s="591"/>
      <c r="E81" s="593"/>
      <c r="F81" s="67"/>
      <c r="G81" s="63"/>
      <c r="H81" s="602"/>
      <c r="I81" s="603"/>
      <c r="J81" s="36"/>
    </row>
    <row r="82" spans="1:10" s="23" customFormat="1" ht="15.75" outlineLevel="2">
      <c r="A82" s="28"/>
      <c r="B82" s="29" t="s">
        <v>366</v>
      </c>
      <c r="C82" s="28"/>
      <c r="D82" s="591"/>
      <c r="E82" s="593"/>
      <c r="F82" s="67"/>
      <c r="G82" s="63"/>
      <c r="H82" s="602"/>
      <c r="I82" s="603"/>
      <c r="J82" s="36">
        <f t="shared" si="3"/>
        <v>0</v>
      </c>
    </row>
    <row r="83" spans="1:10" s="57" customFormat="1" ht="31.5" outlineLevel="2">
      <c r="A83" s="52"/>
      <c r="B83" s="53" t="s">
        <v>369</v>
      </c>
      <c r="C83" s="52" t="s">
        <v>370</v>
      </c>
      <c r="D83" s="623" t="s">
        <v>275</v>
      </c>
      <c r="E83" s="624"/>
      <c r="F83" s="68" t="s">
        <v>275</v>
      </c>
      <c r="G83" s="68" t="s">
        <v>275</v>
      </c>
      <c r="H83" s="625" t="s">
        <v>275</v>
      </c>
      <c r="I83" s="626"/>
      <c r="J83" s="56"/>
    </row>
    <row r="84" spans="1:10" s="23" customFormat="1" ht="15.75" outlineLevel="2">
      <c r="A84" s="28"/>
      <c r="B84" s="29" t="s">
        <v>281</v>
      </c>
      <c r="C84" s="28" t="s">
        <v>693</v>
      </c>
      <c r="D84" s="591" t="s">
        <v>561</v>
      </c>
      <c r="E84" s="593"/>
      <c r="F84" s="67">
        <v>1</v>
      </c>
      <c r="G84" s="63">
        <v>52000</v>
      </c>
      <c r="H84" s="602">
        <v>1</v>
      </c>
      <c r="I84" s="603"/>
      <c r="J84" s="36">
        <f>G84*H84</f>
        <v>52000</v>
      </c>
    </row>
    <row r="85" spans="1:10" s="23" customFormat="1" ht="15.75" outlineLevel="2">
      <c r="A85" s="28"/>
      <c r="B85" s="29" t="s">
        <v>283</v>
      </c>
      <c r="C85" s="28"/>
      <c r="D85" s="591"/>
      <c r="E85" s="593"/>
      <c r="F85" s="67"/>
      <c r="G85" s="63"/>
      <c r="H85" s="602"/>
      <c r="I85" s="603"/>
      <c r="J85" s="36">
        <f>G85*H85*I85</f>
        <v>0</v>
      </c>
    </row>
    <row r="86" spans="1:10" s="23" customFormat="1" ht="15.75" outlineLevel="2">
      <c r="A86" s="28"/>
      <c r="B86" s="29" t="s">
        <v>285</v>
      </c>
      <c r="C86" s="28"/>
      <c r="D86" s="591"/>
      <c r="E86" s="593"/>
      <c r="F86" s="67"/>
      <c r="G86" s="63"/>
      <c r="H86" s="602"/>
      <c r="I86" s="603"/>
      <c r="J86" s="36">
        <f>G86*H86*I86</f>
        <v>0</v>
      </c>
    </row>
    <row r="87" spans="1:10" s="23" customFormat="1" ht="15.75" outlineLevel="2">
      <c r="A87" s="28"/>
      <c r="B87" s="29" t="s">
        <v>287</v>
      </c>
      <c r="C87" s="28"/>
      <c r="D87" s="591"/>
      <c r="E87" s="593"/>
      <c r="F87" s="67"/>
      <c r="G87" s="63"/>
      <c r="H87" s="602"/>
      <c r="I87" s="603"/>
      <c r="J87" s="36">
        <f>G87*H87*I87</f>
        <v>0</v>
      </c>
    </row>
    <row r="88" spans="1:10" s="23" customFormat="1" ht="15.75" outlineLevel="2">
      <c r="A88" s="28"/>
      <c r="B88" s="29" t="s">
        <v>377</v>
      </c>
      <c r="C88" s="28"/>
      <c r="D88" s="591"/>
      <c r="E88" s="593"/>
      <c r="F88" s="67"/>
      <c r="G88" s="63"/>
      <c r="H88" s="602"/>
      <c r="I88" s="603"/>
      <c r="J88" s="36">
        <f>G88*H88*I88</f>
        <v>0</v>
      </c>
    </row>
    <row r="89" spans="1:10" s="23" customFormat="1" ht="15.75" outlineLevel="2">
      <c r="A89" s="28"/>
      <c r="B89" s="29" t="s">
        <v>379</v>
      </c>
      <c r="C89" s="28"/>
      <c r="D89" s="591"/>
      <c r="E89" s="593"/>
      <c r="F89" s="67"/>
      <c r="G89" s="63"/>
      <c r="H89" s="602"/>
      <c r="I89" s="603"/>
      <c r="J89" s="36">
        <f>G89*H89*I89</f>
        <v>0</v>
      </c>
    </row>
    <row r="90" spans="1:10" s="23" customFormat="1" ht="15.75" outlineLevel="2">
      <c r="A90" s="576" t="s">
        <v>268</v>
      </c>
      <c r="B90" s="582"/>
      <c r="C90" s="582"/>
      <c r="D90" s="582"/>
      <c r="E90" s="582"/>
      <c r="F90" s="582"/>
      <c r="G90" s="582"/>
      <c r="H90" s="582"/>
      <c r="I90" s="598"/>
      <c r="J90" s="65">
        <f>SUM(J77:J89)</f>
        <v>52000</v>
      </c>
    </row>
    <row r="91" spans="1:10" s="23" customFormat="1" ht="24" customHeight="1">
      <c r="A91" s="579" t="s">
        <v>482</v>
      </c>
      <c r="B91" s="562"/>
      <c r="C91" s="562"/>
      <c r="D91" s="562"/>
      <c r="E91" s="562"/>
      <c r="F91" s="562"/>
      <c r="G91" s="562"/>
      <c r="H91" s="562"/>
      <c r="I91" s="562"/>
      <c r="J91" s="562"/>
    </row>
    <row r="92" spans="1:10" ht="27">
      <c r="A92" s="39"/>
      <c r="B92" s="59" t="s">
        <v>252</v>
      </c>
      <c r="C92" s="25" t="s">
        <v>291</v>
      </c>
      <c r="D92" s="599" t="s">
        <v>292</v>
      </c>
      <c r="E92" s="599"/>
      <c r="F92" s="25" t="s">
        <v>293</v>
      </c>
      <c r="G92" s="25" t="s">
        <v>294</v>
      </c>
      <c r="H92" s="599" t="s">
        <v>295</v>
      </c>
      <c r="I92" s="599"/>
      <c r="J92" s="25" t="s">
        <v>296</v>
      </c>
    </row>
    <row r="93" spans="1:10" s="61" customFormat="1" ht="12.75">
      <c r="A93" s="60"/>
      <c r="B93" s="42">
        <v>1</v>
      </c>
      <c r="C93" s="42">
        <v>2</v>
      </c>
      <c r="D93" s="549">
        <v>3</v>
      </c>
      <c r="E93" s="550"/>
      <c r="F93" s="42">
        <v>4</v>
      </c>
      <c r="G93" s="42">
        <v>5</v>
      </c>
      <c r="H93" s="549">
        <v>6</v>
      </c>
      <c r="I93" s="550"/>
      <c r="J93" s="42" t="s">
        <v>297</v>
      </c>
    </row>
    <row r="94" spans="1:10" s="23" customFormat="1" ht="15.75" outlineLevel="2">
      <c r="A94" s="28"/>
      <c r="B94" s="29">
        <v>1</v>
      </c>
      <c r="C94" s="28" t="s">
        <v>695</v>
      </c>
      <c r="D94" s="591" t="s">
        <v>561</v>
      </c>
      <c r="E94" s="593"/>
      <c r="F94" s="32">
        <v>1</v>
      </c>
      <c r="G94" s="63">
        <v>20000</v>
      </c>
      <c r="H94" s="602">
        <v>1</v>
      </c>
      <c r="I94" s="603"/>
      <c r="J94" s="36">
        <f aca="true" t="shared" si="4" ref="J94:J99">F94*G94*H94</f>
        <v>20000</v>
      </c>
    </row>
    <row r="95" spans="1:10" s="23" customFormat="1" ht="15.75" outlineLevel="2">
      <c r="A95" s="28"/>
      <c r="B95" s="29">
        <v>2</v>
      </c>
      <c r="C95" s="28"/>
      <c r="D95" s="591"/>
      <c r="E95" s="593"/>
      <c r="F95" s="32"/>
      <c r="G95" s="63"/>
      <c r="H95" s="602"/>
      <c r="I95" s="603"/>
      <c r="J95" s="36">
        <f t="shared" si="4"/>
        <v>0</v>
      </c>
    </row>
    <row r="96" spans="1:10" s="23" customFormat="1" ht="15.75" outlineLevel="2">
      <c r="A96" s="28"/>
      <c r="B96" s="29">
        <v>3</v>
      </c>
      <c r="C96" s="28"/>
      <c r="D96" s="591"/>
      <c r="E96" s="593"/>
      <c r="F96" s="32"/>
      <c r="G96" s="63"/>
      <c r="H96" s="602"/>
      <c r="I96" s="603"/>
      <c r="J96" s="36">
        <f t="shared" si="4"/>
        <v>0</v>
      </c>
    </row>
    <row r="97" spans="1:10" s="23" customFormat="1" ht="15.75" outlineLevel="2">
      <c r="A97" s="28"/>
      <c r="B97" s="29">
        <v>4</v>
      </c>
      <c r="C97" s="28"/>
      <c r="D97" s="591"/>
      <c r="E97" s="593"/>
      <c r="F97" s="32"/>
      <c r="G97" s="63"/>
      <c r="H97" s="602"/>
      <c r="I97" s="603"/>
      <c r="J97" s="36">
        <f t="shared" si="4"/>
        <v>0</v>
      </c>
    </row>
    <row r="98" spans="1:10" s="23" customFormat="1" ht="15.75" outlineLevel="2">
      <c r="A98" s="28"/>
      <c r="B98" s="29">
        <v>5</v>
      </c>
      <c r="C98" s="28"/>
      <c r="D98" s="591"/>
      <c r="E98" s="593"/>
      <c r="F98" s="32"/>
      <c r="G98" s="63"/>
      <c r="H98" s="602"/>
      <c r="I98" s="603"/>
      <c r="J98" s="36">
        <f t="shared" si="4"/>
        <v>0</v>
      </c>
    </row>
    <row r="99" spans="1:10" s="23" customFormat="1" ht="16.5" customHeight="1" outlineLevel="2">
      <c r="A99" s="28"/>
      <c r="B99" s="29">
        <v>6</v>
      </c>
      <c r="C99" s="28"/>
      <c r="D99" s="591"/>
      <c r="E99" s="593"/>
      <c r="F99" s="32"/>
      <c r="G99" s="63"/>
      <c r="H99" s="602"/>
      <c r="I99" s="603"/>
      <c r="J99" s="36">
        <f t="shared" si="4"/>
        <v>0</v>
      </c>
    </row>
    <row r="100" spans="1:10" s="23" customFormat="1" ht="15.75" outlineLevel="1">
      <c r="A100" s="576" t="s">
        <v>268</v>
      </c>
      <c r="B100" s="582"/>
      <c r="C100" s="582"/>
      <c r="D100" s="582"/>
      <c r="E100" s="582"/>
      <c r="F100" s="582"/>
      <c r="G100" s="582"/>
      <c r="H100" s="582"/>
      <c r="I100" s="598"/>
      <c r="J100" s="65">
        <f>SUM(J94:J99)</f>
        <v>20000</v>
      </c>
    </row>
    <row r="101" spans="1:10" s="23" customFormat="1" ht="32.25" customHeight="1">
      <c r="A101" s="579" t="s">
        <v>483</v>
      </c>
      <c r="B101" s="562"/>
      <c r="C101" s="562"/>
      <c r="D101" s="562"/>
      <c r="E101" s="562"/>
      <c r="F101" s="562"/>
      <c r="G101" s="562"/>
      <c r="H101" s="562"/>
      <c r="I101" s="562"/>
      <c r="J101" s="562"/>
    </row>
    <row r="102" spans="1:10" s="23" customFormat="1" ht="78.75">
      <c r="A102" s="70"/>
      <c r="B102" s="71" t="s">
        <v>252</v>
      </c>
      <c r="C102" s="627" t="s">
        <v>291</v>
      </c>
      <c r="D102" s="628"/>
      <c r="E102" s="628"/>
      <c r="F102" s="629"/>
      <c r="G102" s="72" t="s">
        <v>390</v>
      </c>
      <c r="H102" s="627" t="s">
        <v>271</v>
      </c>
      <c r="I102" s="629"/>
      <c r="J102" s="72" t="s">
        <v>391</v>
      </c>
    </row>
    <row r="103" spans="1:10" s="23" customFormat="1" ht="15.75">
      <c r="A103" s="73"/>
      <c r="B103" s="74">
        <v>1</v>
      </c>
      <c r="C103" s="631">
        <v>2</v>
      </c>
      <c r="D103" s="632"/>
      <c r="E103" s="632"/>
      <c r="F103" s="633"/>
      <c r="G103" s="27">
        <v>3</v>
      </c>
      <c r="H103" s="631">
        <v>4</v>
      </c>
      <c r="I103" s="633"/>
      <c r="J103" s="27" t="s">
        <v>273</v>
      </c>
    </row>
    <row r="104" spans="1:10" s="57" customFormat="1" ht="15.75" outlineLevel="1">
      <c r="A104" s="52"/>
      <c r="B104" s="53">
        <v>1</v>
      </c>
      <c r="C104" s="634"/>
      <c r="D104" s="635"/>
      <c r="E104" s="635"/>
      <c r="F104" s="636"/>
      <c r="G104" s="75" t="s">
        <v>275</v>
      </c>
      <c r="H104" s="589" t="s">
        <v>275</v>
      </c>
      <c r="I104" s="590"/>
      <c r="J104" s="56">
        <f>J105+J106</f>
        <v>0</v>
      </c>
    </row>
    <row r="105" spans="1:10" s="23" customFormat="1" ht="27.75" customHeight="1" outlineLevel="1">
      <c r="A105" s="28"/>
      <c r="B105" s="29" t="s">
        <v>276</v>
      </c>
      <c r="C105" s="638"/>
      <c r="D105" s="639"/>
      <c r="E105" s="639"/>
      <c r="F105" s="640"/>
      <c r="G105" s="77"/>
      <c r="H105" s="594"/>
      <c r="I105" s="595"/>
      <c r="J105" s="36">
        <f>D105*H105/100</f>
        <v>0</v>
      </c>
    </row>
    <row r="106" spans="1:10" s="23" customFormat="1" ht="15.75" outlineLevel="1">
      <c r="A106" s="28"/>
      <c r="B106" s="29" t="s">
        <v>278</v>
      </c>
      <c r="C106" s="638"/>
      <c r="D106" s="639"/>
      <c r="E106" s="639"/>
      <c r="F106" s="640"/>
      <c r="G106" s="77"/>
      <c r="H106" s="594"/>
      <c r="I106" s="595"/>
      <c r="J106" s="36">
        <f>D106*H106/100</f>
        <v>0</v>
      </c>
    </row>
    <row r="107" spans="1:10" s="23" customFormat="1" ht="15.75" outlineLevel="1">
      <c r="A107" s="576" t="s">
        <v>268</v>
      </c>
      <c r="B107" s="582"/>
      <c r="C107" s="582"/>
      <c r="D107" s="582"/>
      <c r="E107" s="582"/>
      <c r="F107" s="582"/>
      <c r="G107" s="582"/>
      <c r="H107" s="582"/>
      <c r="I107" s="598"/>
      <c r="J107" s="38">
        <f>J104</f>
        <v>0</v>
      </c>
    </row>
    <row r="108" spans="1:10" s="23" customFormat="1" ht="22.5" customHeight="1">
      <c r="A108" s="579" t="s">
        <v>484</v>
      </c>
      <c r="B108" s="562"/>
      <c r="C108" s="562"/>
      <c r="D108" s="562"/>
      <c r="E108" s="562"/>
      <c r="F108" s="562"/>
      <c r="G108" s="562"/>
      <c r="H108" s="562"/>
      <c r="I108" s="562"/>
      <c r="J108" s="604"/>
    </row>
    <row r="109" spans="1:10" ht="25.5">
      <c r="A109" s="39"/>
      <c r="B109" s="40" t="s">
        <v>252</v>
      </c>
      <c r="C109" s="25" t="s">
        <v>291</v>
      </c>
      <c r="D109" s="567" t="s">
        <v>292</v>
      </c>
      <c r="E109" s="581"/>
      <c r="F109" s="567" t="s">
        <v>293</v>
      </c>
      <c r="G109" s="581"/>
      <c r="H109" s="567" t="s">
        <v>303</v>
      </c>
      <c r="I109" s="581"/>
      <c r="J109" s="25" t="s">
        <v>296</v>
      </c>
    </row>
    <row r="110" spans="1:10" ht="13.5">
      <c r="A110" s="39"/>
      <c r="B110" s="42">
        <v>1</v>
      </c>
      <c r="C110" s="42">
        <v>2</v>
      </c>
      <c r="D110" s="549">
        <v>3</v>
      </c>
      <c r="E110" s="550"/>
      <c r="F110" s="549">
        <v>4</v>
      </c>
      <c r="G110" s="550"/>
      <c r="H110" s="549">
        <v>5</v>
      </c>
      <c r="I110" s="550"/>
      <c r="J110" s="42" t="s">
        <v>302</v>
      </c>
    </row>
    <row r="111" spans="1:10" s="23" customFormat="1" ht="15.75" outlineLevel="1">
      <c r="A111" s="28"/>
      <c r="B111" s="29">
        <v>1</v>
      </c>
      <c r="C111" s="37" t="s">
        <v>610</v>
      </c>
      <c r="D111" s="600" t="s">
        <v>561</v>
      </c>
      <c r="E111" s="601"/>
      <c r="F111" s="605">
        <v>1</v>
      </c>
      <c r="G111" s="606"/>
      <c r="H111" s="551">
        <v>110000</v>
      </c>
      <c r="I111" s="552"/>
      <c r="J111" s="44">
        <f>F111*H111</f>
        <v>110000</v>
      </c>
    </row>
    <row r="112" spans="1:10" s="23" customFormat="1" ht="15.75" outlineLevel="1">
      <c r="A112" s="28"/>
      <c r="B112" s="29"/>
      <c r="C112" s="37"/>
      <c r="D112" s="600"/>
      <c r="E112" s="601"/>
      <c r="F112" s="605"/>
      <c r="G112" s="606"/>
      <c r="H112" s="551"/>
      <c r="I112" s="552"/>
      <c r="J112" s="44"/>
    </row>
    <row r="113" spans="1:10" s="23" customFormat="1" ht="15.75" outlineLevel="1">
      <c r="A113" s="28"/>
      <c r="B113" s="29"/>
      <c r="C113" s="37"/>
      <c r="D113" s="600"/>
      <c r="E113" s="601"/>
      <c r="F113" s="605"/>
      <c r="G113" s="606"/>
      <c r="H113" s="551"/>
      <c r="I113" s="552"/>
      <c r="J113" s="44">
        <f>F113*H113</f>
        <v>0</v>
      </c>
    </row>
    <row r="114" spans="1:10" s="23" customFormat="1" ht="15.75" outlineLevel="1">
      <c r="A114" s="28"/>
      <c r="B114" s="29"/>
      <c r="C114" s="37"/>
      <c r="D114" s="600"/>
      <c r="E114" s="601"/>
      <c r="F114" s="605"/>
      <c r="G114" s="606"/>
      <c r="H114" s="551"/>
      <c r="I114" s="552"/>
      <c r="J114" s="44">
        <f>F114*H114</f>
        <v>0</v>
      </c>
    </row>
    <row r="115" spans="1:10" s="23" customFormat="1" ht="15.75" outlineLevel="1">
      <c r="A115" s="28"/>
      <c r="B115" s="29"/>
      <c r="C115" s="37"/>
      <c r="D115" s="600"/>
      <c r="E115" s="601"/>
      <c r="F115" s="605"/>
      <c r="G115" s="606"/>
      <c r="H115" s="551"/>
      <c r="I115" s="552"/>
      <c r="J115" s="44">
        <f>F115*H115</f>
        <v>0</v>
      </c>
    </row>
    <row r="116" spans="1:10" s="23" customFormat="1" ht="15.75" outlineLevel="1">
      <c r="A116" s="28"/>
      <c r="B116" s="29"/>
      <c r="C116" s="37"/>
      <c r="D116" s="600"/>
      <c r="E116" s="601"/>
      <c r="F116" s="605"/>
      <c r="G116" s="606"/>
      <c r="H116" s="551"/>
      <c r="I116" s="552"/>
      <c r="J116" s="44">
        <f>F116*H116</f>
        <v>0</v>
      </c>
    </row>
    <row r="117" spans="1:10" s="23" customFormat="1" ht="15.75" outlineLevel="1">
      <c r="A117" s="45" t="s">
        <v>268</v>
      </c>
      <c r="B117" s="46"/>
      <c r="C117" s="582" t="s">
        <v>268</v>
      </c>
      <c r="D117" s="582"/>
      <c r="E117" s="582"/>
      <c r="F117" s="582"/>
      <c r="G117" s="582"/>
      <c r="H117" s="582"/>
      <c r="I117" s="598"/>
      <c r="J117" s="38">
        <f>J111</f>
        <v>110000</v>
      </c>
    </row>
    <row r="118" spans="1:10" s="23" customFormat="1" ht="28.5" customHeight="1">
      <c r="A118" s="579" t="s">
        <v>485</v>
      </c>
      <c r="B118" s="562"/>
      <c r="C118" s="562"/>
      <c r="D118" s="562"/>
      <c r="E118" s="562"/>
      <c r="F118" s="562"/>
      <c r="G118" s="562"/>
      <c r="H118" s="562"/>
      <c r="I118" s="562"/>
      <c r="J118" s="604"/>
    </row>
    <row r="119" spans="1:10" ht="25.5">
      <c r="A119" s="39"/>
      <c r="B119" s="40" t="s">
        <v>252</v>
      </c>
      <c r="C119" s="25" t="s">
        <v>291</v>
      </c>
      <c r="D119" s="567" t="s">
        <v>292</v>
      </c>
      <c r="E119" s="581"/>
      <c r="F119" s="567" t="s">
        <v>293</v>
      </c>
      <c r="G119" s="581"/>
      <c r="H119" s="567" t="s">
        <v>303</v>
      </c>
      <c r="I119" s="581"/>
      <c r="J119" s="25" t="s">
        <v>296</v>
      </c>
    </row>
    <row r="120" spans="1:10" ht="13.5">
      <c r="A120" s="39"/>
      <c r="B120" s="42">
        <v>1</v>
      </c>
      <c r="C120" s="42">
        <v>2</v>
      </c>
      <c r="D120" s="549">
        <v>3</v>
      </c>
      <c r="E120" s="550"/>
      <c r="F120" s="549">
        <v>4</v>
      </c>
      <c r="G120" s="550"/>
      <c r="H120" s="549">
        <v>5</v>
      </c>
      <c r="I120" s="550"/>
      <c r="J120" s="42" t="s">
        <v>302</v>
      </c>
    </row>
    <row r="121" spans="1:10" s="23" customFormat="1" ht="15.75" outlineLevel="1">
      <c r="A121" s="28"/>
      <c r="B121" s="29">
        <v>1</v>
      </c>
      <c r="C121" s="37" t="s">
        <v>694</v>
      </c>
      <c r="D121" s="600" t="s">
        <v>561</v>
      </c>
      <c r="E121" s="601"/>
      <c r="F121" s="605">
        <v>1</v>
      </c>
      <c r="G121" s="606"/>
      <c r="H121" s="551">
        <v>30000</v>
      </c>
      <c r="I121" s="552"/>
      <c r="J121" s="44">
        <f>F121*H121</f>
        <v>30000</v>
      </c>
    </row>
    <row r="122" spans="1:10" s="23" customFormat="1" ht="15.75" outlineLevel="1">
      <c r="A122" s="28"/>
      <c r="B122" s="29"/>
      <c r="C122" s="28"/>
      <c r="D122" s="600"/>
      <c r="E122" s="601"/>
      <c r="F122" s="605"/>
      <c r="G122" s="606"/>
      <c r="H122" s="551"/>
      <c r="I122" s="552"/>
      <c r="J122" s="44">
        <f aca="true" t="shared" si="5" ref="J122:J128">F122*H122</f>
        <v>0</v>
      </c>
    </row>
    <row r="123" spans="1:10" s="23" customFormat="1" ht="15.75" outlineLevel="1">
      <c r="A123" s="28"/>
      <c r="B123" s="29"/>
      <c r="C123" s="28"/>
      <c r="D123" s="600"/>
      <c r="E123" s="601"/>
      <c r="F123" s="605"/>
      <c r="G123" s="606"/>
      <c r="H123" s="551"/>
      <c r="I123" s="552"/>
      <c r="J123" s="44">
        <f t="shared" si="5"/>
        <v>0</v>
      </c>
    </row>
    <row r="124" spans="1:10" s="23" customFormat="1" ht="15.75" outlineLevel="1">
      <c r="A124" s="28"/>
      <c r="B124" s="29"/>
      <c r="C124" s="28"/>
      <c r="D124" s="600"/>
      <c r="E124" s="601"/>
      <c r="F124" s="605"/>
      <c r="G124" s="606"/>
      <c r="H124" s="551"/>
      <c r="I124" s="552"/>
      <c r="J124" s="44">
        <f t="shared" si="5"/>
        <v>0</v>
      </c>
    </row>
    <row r="125" spans="1:10" s="23" customFormat="1" ht="15.75" outlineLevel="1">
      <c r="A125" s="28"/>
      <c r="B125" s="29"/>
      <c r="C125" s="28"/>
      <c r="D125" s="600"/>
      <c r="E125" s="601"/>
      <c r="F125" s="605"/>
      <c r="G125" s="606"/>
      <c r="H125" s="551"/>
      <c r="I125" s="552"/>
      <c r="J125" s="44">
        <f t="shared" si="5"/>
        <v>0</v>
      </c>
    </row>
    <row r="126" spans="1:10" s="23" customFormat="1" ht="15.75" outlineLevel="1">
      <c r="A126" s="28"/>
      <c r="B126" s="29"/>
      <c r="C126" s="28"/>
      <c r="D126" s="600"/>
      <c r="E126" s="601"/>
      <c r="F126" s="605"/>
      <c r="G126" s="606"/>
      <c r="H126" s="551"/>
      <c r="I126" s="552"/>
      <c r="J126" s="44">
        <f t="shared" si="5"/>
        <v>0</v>
      </c>
    </row>
    <row r="127" spans="1:10" s="23" customFormat="1" ht="15.75" outlineLevel="1">
      <c r="A127" s="28"/>
      <c r="B127" s="29"/>
      <c r="C127" s="28"/>
      <c r="D127" s="600"/>
      <c r="E127" s="601"/>
      <c r="F127" s="605"/>
      <c r="G127" s="606"/>
      <c r="H127" s="551"/>
      <c r="I127" s="552"/>
      <c r="J127" s="44">
        <f t="shared" si="5"/>
        <v>0</v>
      </c>
    </row>
    <row r="128" spans="1:10" s="23" customFormat="1" ht="15.75" outlineLevel="1">
      <c r="A128" s="28"/>
      <c r="B128" s="29"/>
      <c r="C128" s="28"/>
      <c r="D128" s="600"/>
      <c r="E128" s="601"/>
      <c r="F128" s="605"/>
      <c r="G128" s="606"/>
      <c r="H128" s="551"/>
      <c r="I128" s="552"/>
      <c r="J128" s="44">
        <f t="shared" si="5"/>
        <v>0</v>
      </c>
    </row>
    <row r="129" spans="1:10" s="23" customFormat="1" ht="15.75" outlineLevel="1">
      <c r="A129" s="28"/>
      <c r="B129" s="29"/>
      <c r="C129" s="28"/>
      <c r="D129" s="600"/>
      <c r="E129" s="601"/>
      <c r="F129" s="605"/>
      <c r="G129" s="606"/>
      <c r="H129" s="551"/>
      <c r="I129" s="552"/>
      <c r="J129" s="44"/>
    </row>
    <row r="130" spans="1:10" s="23" customFormat="1" ht="15.75" outlineLevel="1">
      <c r="A130" s="45" t="s">
        <v>268</v>
      </c>
      <c r="B130" s="46"/>
      <c r="C130" s="582" t="s">
        <v>268</v>
      </c>
      <c r="D130" s="582"/>
      <c r="E130" s="582"/>
      <c r="F130" s="582"/>
      <c r="G130" s="582"/>
      <c r="H130" s="582"/>
      <c r="I130" s="598"/>
      <c r="J130" s="38">
        <f>SUM(J121:J129)</f>
        <v>30000</v>
      </c>
    </row>
    <row r="131" spans="1:10" s="23" customFormat="1" ht="28.5" customHeight="1">
      <c r="A131" s="579" t="s">
        <v>486</v>
      </c>
      <c r="B131" s="562"/>
      <c r="C131" s="562"/>
      <c r="D131" s="562"/>
      <c r="E131" s="562"/>
      <c r="F131" s="562"/>
      <c r="G131" s="562"/>
      <c r="H131" s="562"/>
      <c r="I131" s="562"/>
      <c r="J131" s="604"/>
    </row>
    <row r="132" spans="1:10" ht="25.5">
      <c r="A132" s="39"/>
      <c r="B132" s="40" t="s">
        <v>252</v>
      </c>
      <c r="C132" s="25" t="s">
        <v>291</v>
      </c>
      <c r="D132" s="567" t="s">
        <v>292</v>
      </c>
      <c r="E132" s="581"/>
      <c r="F132" s="567" t="s">
        <v>293</v>
      </c>
      <c r="G132" s="581"/>
      <c r="H132" s="567" t="s">
        <v>303</v>
      </c>
      <c r="I132" s="581"/>
      <c r="J132" s="25" t="s">
        <v>296</v>
      </c>
    </row>
    <row r="133" spans="1:10" ht="13.5">
      <c r="A133" s="39"/>
      <c r="B133" s="42">
        <v>1</v>
      </c>
      <c r="C133" s="42">
        <v>2</v>
      </c>
      <c r="D133" s="549">
        <v>3</v>
      </c>
      <c r="E133" s="550"/>
      <c r="F133" s="549">
        <v>4</v>
      </c>
      <c r="G133" s="550"/>
      <c r="H133" s="549">
        <v>5</v>
      </c>
      <c r="I133" s="550"/>
      <c r="J133" s="42" t="s">
        <v>302</v>
      </c>
    </row>
    <row r="134" spans="1:10" s="23" customFormat="1" ht="15.75" outlineLevel="1">
      <c r="A134" s="28"/>
      <c r="B134" s="29">
        <v>1</v>
      </c>
      <c r="C134" s="37" t="s">
        <v>611</v>
      </c>
      <c r="D134" s="600" t="s">
        <v>561</v>
      </c>
      <c r="E134" s="601"/>
      <c r="F134" s="605">
        <v>1</v>
      </c>
      <c r="G134" s="606"/>
      <c r="H134" s="551">
        <v>60000</v>
      </c>
      <c r="I134" s="552"/>
      <c r="J134" s="44">
        <f>F134*H134</f>
        <v>60000</v>
      </c>
    </row>
    <row r="135" spans="1:10" s="23" customFormat="1" ht="15.75" outlineLevel="1">
      <c r="A135" s="28"/>
      <c r="B135" s="29"/>
      <c r="C135" s="28"/>
      <c r="D135" s="600"/>
      <c r="E135" s="601"/>
      <c r="F135" s="605"/>
      <c r="G135" s="606"/>
      <c r="H135" s="551"/>
      <c r="I135" s="552"/>
      <c r="J135" s="44">
        <f aca="true" t="shared" si="6" ref="J135:J141">F135*H135</f>
        <v>0</v>
      </c>
    </row>
    <row r="136" spans="1:10" s="23" customFormat="1" ht="15.75" outlineLevel="1">
      <c r="A136" s="28"/>
      <c r="B136" s="29"/>
      <c r="C136" s="28"/>
      <c r="D136" s="600"/>
      <c r="E136" s="601"/>
      <c r="F136" s="605"/>
      <c r="G136" s="606"/>
      <c r="H136" s="551"/>
      <c r="I136" s="552"/>
      <c r="J136" s="44">
        <f t="shared" si="6"/>
        <v>0</v>
      </c>
    </row>
    <row r="137" spans="1:10" s="23" customFormat="1" ht="15.75" outlineLevel="1">
      <c r="A137" s="28"/>
      <c r="B137" s="29"/>
      <c r="C137" s="28"/>
      <c r="D137" s="600"/>
      <c r="E137" s="601"/>
      <c r="F137" s="605"/>
      <c r="G137" s="606"/>
      <c r="H137" s="551"/>
      <c r="I137" s="552"/>
      <c r="J137" s="44">
        <f t="shared" si="6"/>
        <v>0</v>
      </c>
    </row>
    <row r="138" spans="1:10" s="23" customFormat="1" ht="15.75" outlineLevel="1">
      <c r="A138" s="28"/>
      <c r="B138" s="29"/>
      <c r="C138" s="28"/>
      <c r="D138" s="600"/>
      <c r="E138" s="601"/>
      <c r="F138" s="605"/>
      <c r="G138" s="606"/>
      <c r="H138" s="551"/>
      <c r="I138" s="552"/>
      <c r="J138" s="44">
        <f t="shared" si="6"/>
        <v>0</v>
      </c>
    </row>
    <row r="139" spans="1:10" s="23" customFormat="1" ht="15.75" outlineLevel="1">
      <c r="A139" s="28"/>
      <c r="B139" s="29"/>
      <c r="C139" s="28"/>
      <c r="D139" s="600"/>
      <c r="E139" s="601"/>
      <c r="F139" s="605"/>
      <c r="G139" s="606"/>
      <c r="H139" s="551"/>
      <c r="I139" s="552"/>
      <c r="J139" s="44">
        <f t="shared" si="6"/>
        <v>0</v>
      </c>
    </row>
    <row r="140" spans="1:10" s="23" customFormat="1" ht="15.75" outlineLevel="1">
      <c r="A140" s="28"/>
      <c r="B140" s="29"/>
      <c r="C140" s="28"/>
      <c r="D140" s="600"/>
      <c r="E140" s="601"/>
      <c r="F140" s="605"/>
      <c r="G140" s="606"/>
      <c r="H140" s="551"/>
      <c r="I140" s="552"/>
      <c r="J140" s="44">
        <f t="shared" si="6"/>
        <v>0</v>
      </c>
    </row>
    <row r="141" spans="1:10" s="23" customFormat="1" ht="15.75" outlineLevel="1">
      <c r="A141" s="28"/>
      <c r="B141" s="29"/>
      <c r="C141" s="28"/>
      <c r="D141" s="600"/>
      <c r="E141" s="601"/>
      <c r="F141" s="605"/>
      <c r="G141" s="606"/>
      <c r="H141" s="551"/>
      <c r="I141" s="552"/>
      <c r="J141" s="44">
        <f t="shared" si="6"/>
        <v>0</v>
      </c>
    </row>
    <row r="142" spans="1:10" s="23" customFormat="1" ht="15.75" outlineLevel="1">
      <c r="A142" s="28"/>
      <c r="B142" s="29"/>
      <c r="C142" s="28"/>
      <c r="D142" s="600"/>
      <c r="E142" s="601"/>
      <c r="F142" s="605"/>
      <c r="G142" s="606"/>
      <c r="H142" s="551"/>
      <c r="I142" s="552"/>
      <c r="J142" s="44"/>
    </row>
    <row r="143" spans="1:10" s="23" customFormat="1" ht="15.75" outlineLevel="1">
      <c r="A143" s="45" t="s">
        <v>268</v>
      </c>
      <c r="B143" s="46"/>
      <c r="C143" s="582" t="s">
        <v>268</v>
      </c>
      <c r="D143" s="582"/>
      <c r="E143" s="582"/>
      <c r="F143" s="582"/>
      <c r="G143" s="582"/>
      <c r="H143" s="582"/>
      <c r="I143" s="598"/>
      <c r="J143" s="38">
        <f>SUM(J134:J142)</f>
        <v>60000</v>
      </c>
    </row>
    <row r="144" spans="1:10" s="23" customFormat="1" ht="28.5" customHeight="1">
      <c r="A144" s="579" t="s">
        <v>487</v>
      </c>
      <c r="B144" s="562"/>
      <c r="C144" s="562"/>
      <c r="D144" s="562"/>
      <c r="E144" s="562"/>
      <c r="F144" s="562"/>
      <c r="G144" s="562"/>
      <c r="H144" s="562"/>
      <c r="I144" s="562"/>
      <c r="J144" s="604"/>
    </row>
    <row r="145" spans="1:10" ht="25.5">
      <c r="A145" s="39"/>
      <c r="B145" s="40" t="s">
        <v>252</v>
      </c>
      <c r="C145" s="25" t="s">
        <v>291</v>
      </c>
      <c r="D145" s="567" t="s">
        <v>292</v>
      </c>
      <c r="E145" s="581"/>
      <c r="F145" s="567" t="s">
        <v>293</v>
      </c>
      <c r="G145" s="581"/>
      <c r="H145" s="567" t="s">
        <v>303</v>
      </c>
      <c r="I145" s="581"/>
      <c r="J145" s="25" t="s">
        <v>296</v>
      </c>
    </row>
    <row r="146" spans="1:10" ht="13.5">
      <c r="A146" s="39"/>
      <c r="B146" s="42">
        <v>1</v>
      </c>
      <c r="C146" s="42">
        <v>2</v>
      </c>
      <c r="D146" s="549">
        <v>3</v>
      </c>
      <c r="E146" s="550"/>
      <c r="F146" s="549">
        <v>4</v>
      </c>
      <c r="G146" s="550"/>
      <c r="H146" s="549">
        <v>5</v>
      </c>
      <c r="I146" s="550"/>
      <c r="J146" s="42" t="s">
        <v>302</v>
      </c>
    </row>
    <row r="147" spans="1:10" s="23" customFormat="1" ht="15.75" outlineLevel="1">
      <c r="A147" s="28"/>
      <c r="B147" s="29">
        <v>1</v>
      </c>
      <c r="C147" s="37" t="s">
        <v>612</v>
      </c>
      <c r="D147" s="600" t="s">
        <v>561</v>
      </c>
      <c r="E147" s="601"/>
      <c r="F147" s="605">
        <v>1</v>
      </c>
      <c r="G147" s="606"/>
      <c r="H147" s="551">
        <v>176852.23</v>
      </c>
      <c r="I147" s="552"/>
      <c r="J147" s="44">
        <f>F147*H147</f>
        <v>176852.23</v>
      </c>
    </row>
    <row r="148" spans="1:10" s="23" customFormat="1" ht="15.75" outlineLevel="1">
      <c r="A148" s="28"/>
      <c r="B148" s="29"/>
      <c r="C148" s="28"/>
      <c r="D148" s="600"/>
      <c r="E148" s="601"/>
      <c r="F148" s="605"/>
      <c r="G148" s="606"/>
      <c r="H148" s="551"/>
      <c r="I148" s="552"/>
      <c r="J148" s="44">
        <f aca="true" t="shared" si="7" ref="J148:J154">F148*H148</f>
        <v>0</v>
      </c>
    </row>
    <row r="149" spans="1:10" s="23" customFormat="1" ht="15.75" outlineLevel="1">
      <c r="A149" s="28"/>
      <c r="B149" s="29"/>
      <c r="C149" s="28"/>
      <c r="D149" s="600"/>
      <c r="E149" s="601"/>
      <c r="F149" s="605"/>
      <c r="G149" s="606"/>
      <c r="H149" s="551"/>
      <c r="I149" s="552"/>
      <c r="J149" s="44">
        <f t="shared" si="7"/>
        <v>0</v>
      </c>
    </row>
    <row r="150" spans="1:10" s="23" customFormat="1" ht="15.75" outlineLevel="1">
      <c r="A150" s="28"/>
      <c r="B150" s="29"/>
      <c r="C150" s="28"/>
      <c r="D150" s="600"/>
      <c r="E150" s="601"/>
      <c r="F150" s="605"/>
      <c r="G150" s="606"/>
      <c r="H150" s="551"/>
      <c r="I150" s="552"/>
      <c r="J150" s="44">
        <f t="shared" si="7"/>
        <v>0</v>
      </c>
    </row>
    <row r="151" spans="1:10" s="23" customFormat="1" ht="15.75" outlineLevel="1">
      <c r="A151" s="28"/>
      <c r="B151" s="29"/>
      <c r="C151" s="28"/>
      <c r="D151" s="600"/>
      <c r="E151" s="601"/>
      <c r="F151" s="605"/>
      <c r="G151" s="606"/>
      <c r="H151" s="551"/>
      <c r="I151" s="552"/>
      <c r="J151" s="44">
        <f t="shared" si="7"/>
        <v>0</v>
      </c>
    </row>
    <row r="152" spans="1:10" s="23" customFormat="1" ht="15.75" outlineLevel="1">
      <c r="A152" s="28"/>
      <c r="B152" s="29"/>
      <c r="C152" s="28"/>
      <c r="D152" s="600"/>
      <c r="E152" s="601"/>
      <c r="F152" s="605"/>
      <c r="G152" s="606"/>
      <c r="H152" s="551"/>
      <c r="I152" s="552"/>
      <c r="J152" s="44">
        <f t="shared" si="7"/>
        <v>0</v>
      </c>
    </row>
    <row r="153" spans="1:10" s="23" customFormat="1" ht="15.75" outlineLevel="1">
      <c r="A153" s="28"/>
      <c r="B153" s="29"/>
      <c r="C153" s="28"/>
      <c r="D153" s="600"/>
      <c r="E153" s="601"/>
      <c r="F153" s="605"/>
      <c r="G153" s="606"/>
      <c r="H153" s="551"/>
      <c r="I153" s="552"/>
      <c r="J153" s="44">
        <f t="shared" si="7"/>
        <v>0</v>
      </c>
    </row>
    <row r="154" spans="1:10" s="23" customFormat="1" ht="15.75" outlineLevel="1">
      <c r="A154" s="28"/>
      <c r="B154" s="29"/>
      <c r="C154" s="28"/>
      <c r="D154" s="600"/>
      <c r="E154" s="601"/>
      <c r="F154" s="605"/>
      <c r="G154" s="606"/>
      <c r="H154" s="551"/>
      <c r="I154" s="552"/>
      <c r="J154" s="44">
        <f t="shared" si="7"/>
        <v>0</v>
      </c>
    </row>
    <row r="155" spans="1:10" s="23" customFormat="1" ht="15.75" outlineLevel="1">
      <c r="A155" s="28"/>
      <c r="B155" s="29"/>
      <c r="C155" s="28"/>
      <c r="D155" s="600"/>
      <c r="E155" s="601"/>
      <c r="F155" s="605"/>
      <c r="G155" s="606"/>
      <c r="H155" s="551"/>
      <c r="I155" s="552"/>
      <c r="J155" s="44"/>
    </row>
    <row r="156" spans="1:10" s="23" customFormat="1" ht="15.75" outlineLevel="1">
      <c r="A156" s="45" t="s">
        <v>268</v>
      </c>
      <c r="B156" s="46"/>
      <c r="C156" s="582" t="s">
        <v>268</v>
      </c>
      <c r="D156" s="582"/>
      <c r="E156" s="582"/>
      <c r="F156" s="582"/>
      <c r="G156" s="582"/>
      <c r="H156" s="582"/>
      <c r="I156" s="598"/>
      <c r="J156" s="38">
        <f>SUM(J147:J155)</f>
        <v>176852.23</v>
      </c>
    </row>
    <row r="157" spans="3:10" s="23" customFormat="1" ht="21" customHeight="1">
      <c r="C157" s="607" t="s">
        <v>310</v>
      </c>
      <c r="D157" s="607"/>
      <c r="E157" s="607"/>
      <c r="F157" s="607"/>
      <c r="G157" s="607"/>
      <c r="H157" s="607"/>
      <c r="I157" s="608"/>
      <c r="J157" s="65">
        <f>J33+J39+J52+J62+J65+J72+J90+J100+J107+J117+J130+J143+J156</f>
        <v>1287548.55</v>
      </c>
    </row>
    <row r="160" spans="2:10" ht="12.75">
      <c r="B160" s="41" t="s">
        <v>144</v>
      </c>
      <c r="D160" s="86"/>
      <c r="E160" s="86"/>
      <c r="F160" s="87"/>
      <c r="I160" s="86" t="s">
        <v>686</v>
      </c>
      <c r="J160" s="86"/>
    </row>
    <row r="161" spans="9:10" ht="12.75">
      <c r="I161" s="609" t="s">
        <v>311</v>
      </c>
      <c r="J161" s="609"/>
    </row>
    <row r="163" spans="2:10" ht="12.75">
      <c r="B163" s="41" t="s">
        <v>312</v>
      </c>
      <c r="D163" s="86"/>
      <c r="E163" s="86"/>
      <c r="F163" s="87"/>
      <c r="I163" s="86" t="str">
        <f>'Расчеты (обосн) обл.бюд'!I88</f>
        <v>Блатова Н.В.</v>
      </c>
      <c r="J163" s="86"/>
    </row>
    <row r="164" spans="9:10" ht="12.75">
      <c r="I164" s="609" t="s">
        <v>311</v>
      </c>
      <c r="J164" s="609"/>
    </row>
    <row r="166" spans="2:10" ht="12.75">
      <c r="B166" s="41" t="s">
        <v>313</v>
      </c>
      <c r="C166" s="86" t="str">
        <f>'Расчеты (обосн) обл.бюд'!C91</f>
        <v>главный бухгалтер</v>
      </c>
      <c r="D166" s="86"/>
      <c r="F166" s="87" t="str">
        <f>'Расчеты (обосн) обл.бюд'!C91</f>
        <v>главный бухгалтер</v>
      </c>
      <c r="G166" s="86"/>
      <c r="I166" s="86" t="str">
        <f>'Расчеты (обосн) обл.бюд'!I91</f>
        <v>Блатова Н.В.</v>
      </c>
      <c r="J166" s="86"/>
    </row>
    <row r="167" spans="3:10" ht="12.75">
      <c r="C167" s="609" t="s">
        <v>146</v>
      </c>
      <c r="D167" s="609"/>
      <c r="F167" s="616" t="s">
        <v>149</v>
      </c>
      <c r="G167" s="616"/>
      <c r="I167" s="609" t="s">
        <v>311</v>
      </c>
      <c r="J167" s="609"/>
    </row>
    <row r="169" spans="2:3" ht="12.75">
      <c r="B169" s="41" t="s">
        <v>314</v>
      </c>
      <c r="C169" s="136" t="str">
        <f>'Расчеты (обосн) обл.бюд'!C94</f>
        <v>09 января 2023г</v>
      </c>
    </row>
  </sheetData>
  <sheetProtection/>
  <mergeCells count="297">
    <mergeCell ref="C130:I130"/>
    <mergeCell ref="D128:E128"/>
    <mergeCell ref="D132:E132"/>
    <mergeCell ref="D134:E134"/>
    <mergeCell ref="F134:G134"/>
    <mergeCell ref="H134:I134"/>
    <mergeCell ref="D129:E129"/>
    <mergeCell ref="F129:G129"/>
    <mergeCell ref="H129:I129"/>
    <mergeCell ref="H133:I133"/>
    <mergeCell ref="A131:J131"/>
    <mergeCell ref="H132:I132"/>
    <mergeCell ref="H123:I123"/>
    <mergeCell ref="D124:E124"/>
    <mergeCell ref="F124:G124"/>
    <mergeCell ref="H124:I124"/>
    <mergeCell ref="F128:G128"/>
    <mergeCell ref="H128:I128"/>
    <mergeCell ref="H126:I126"/>
    <mergeCell ref="D127:E127"/>
    <mergeCell ref="F127:G127"/>
    <mergeCell ref="H127:I127"/>
    <mergeCell ref="H122:I122"/>
    <mergeCell ref="F121:G121"/>
    <mergeCell ref="H121:I121"/>
    <mergeCell ref="D119:E119"/>
    <mergeCell ref="F119:G119"/>
    <mergeCell ref="H119:I119"/>
    <mergeCell ref="D122:E122"/>
    <mergeCell ref="D120:E120"/>
    <mergeCell ref="F120:G120"/>
    <mergeCell ref="H120:I120"/>
    <mergeCell ref="D155:E155"/>
    <mergeCell ref="F155:G155"/>
    <mergeCell ref="H155:I155"/>
    <mergeCell ref="C156:I156"/>
    <mergeCell ref="D151:E151"/>
    <mergeCell ref="F151:G151"/>
    <mergeCell ref="H151:I151"/>
    <mergeCell ref="D152:E152"/>
    <mergeCell ref="C157:I157"/>
    <mergeCell ref="D153:E153"/>
    <mergeCell ref="F153:G153"/>
    <mergeCell ref="H153:I153"/>
    <mergeCell ref="D154:E154"/>
    <mergeCell ref="F154:G154"/>
    <mergeCell ref="H154:I154"/>
    <mergeCell ref="F152:G152"/>
    <mergeCell ref="H152:I152"/>
    <mergeCell ref="D149:E149"/>
    <mergeCell ref="F149:G149"/>
    <mergeCell ref="H149:I149"/>
    <mergeCell ref="D150:E150"/>
    <mergeCell ref="F150:G150"/>
    <mergeCell ref="H150:I150"/>
    <mergeCell ref="D147:E147"/>
    <mergeCell ref="F147:G147"/>
    <mergeCell ref="H147:I147"/>
    <mergeCell ref="D148:E148"/>
    <mergeCell ref="F148:G148"/>
    <mergeCell ref="H148:I148"/>
    <mergeCell ref="C143:I143"/>
    <mergeCell ref="A144:J144"/>
    <mergeCell ref="D145:E145"/>
    <mergeCell ref="F145:G145"/>
    <mergeCell ref="H145:I145"/>
    <mergeCell ref="D146:E146"/>
    <mergeCell ref="F146:G146"/>
    <mergeCell ref="H146:I146"/>
    <mergeCell ref="D141:E141"/>
    <mergeCell ref="F141:G141"/>
    <mergeCell ref="H141:I141"/>
    <mergeCell ref="D142:E142"/>
    <mergeCell ref="F142:G142"/>
    <mergeCell ref="H142:I142"/>
    <mergeCell ref="D139:E139"/>
    <mergeCell ref="F139:G139"/>
    <mergeCell ref="H139:I139"/>
    <mergeCell ref="D140:E140"/>
    <mergeCell ref="F140:G140"/>
    <mergeCell ref="H140:I140"/>
    <mergeCell ref="D137:E137"/>
    <mergeCell ref="F137:G137"/>
    <mergeCell ref="H137:I137"/>
    <mergeCell ref="D138:E138"/>
    <mergeCell ref="F138:G138"/>
    <mergeCell ref="H138:I138"/>
    <mergeCell ref="H125:I125"/>
    <mergeCell ref="D135:E135"/>
    <mergeCell ref="F135:G135"/>
    <mergeCell ref="H135:I135"/>
    <mergeCell ref="D136:E136"/>
    <mergeCell ref="F136:G136"/>
    <mergeCell ref="H136:I136"/>
    <mergeCell ref="D133:E133"/>
    <mergeCell ref="F133:G133"/>
    <mergeCell ref="F132:G132"/>
    <mergeCell ref="E18:G18"/>
    <mergeCell ref="H18:J18"/>
    <mergeCell ref="D115:E115"/>
    <mergeCell ref="F115:G115"/>
    <mergeCell ref="H115:I115"/>
    <mergeCell ref="D126:E126"/>
    <mergeCell ref="F126:G126"/>
    <mergeCell ref="F122:G122"/>
    <mergeCell ref="D123:E123"/>
    <mergeCell ref="F123:G123"/>
    <mergeCell ref="E13:G13"/>
    <mergeCell ref="H13:J13"/>
    <mergeCell ref="E15:G15"/>
    <mergeCell ref="H15:J15"/>
    <mergeCell ref="E14:G14"/>
    <mergeCell ref="H14:J14"/>
    <mergeCell ref="I161:J161"/>
    <mergeCell ref="I164:J164"/>
    <mergeCell ref="C167:D167"/>
    <mergeCell ref="F167:G167"/>
    <mergeCell ref="I167:J167"/>
    <mergeCell ref="C117:I117"/>
    <mergeCell ref="A118:J118"/>
    <mergeCell ref="D121:E121"/>
    <mergeCell ref="D125:E125"/>
    <mergeCell ref="F125:G125"/>
    <mergeCell ref="D116:E116"/>
    <mergeCell ref="F116:G116"/>
    <mergeCell ref="H116:I116"/>
    <mergeCell ref="D113:E113"/>
    <mergeCell ref="F113:G113"/>
    <mergeCell ref="H113:I113"/>
    <mergeCell ref="D114:E114"/>
    <mergeCell ref="F114:G114"/>
    <mergeCell ref="H114:I114"/>
    <mergeCell ref="D111:E111"/>
    <mergeCell ref="F111:G111"/>
    <mergeCell ref="H111:I111"/>
    <mergeCell ref="D112:E112"/>
    <mergeCell ref="F112:G112"/>
    <mergeCell ref="H112:I112"/>
    <mergeCell ref="H106:I106"/>
    <mergeCell ref="A108:J108"/>
    <mergeCell ref="D109:E109"/>
    <mergeCell ref="F109:G109"/>
    <mergeCell ref="H109:I109"/>
    <mergeCell ref="D110:E110"/>
    <mergeCell ref="F110:G110"/>
    <mergeCell ref="H110:I110"/>
    <mergeCell ref="C102:F102"/>
    <mergeCell ref="H102:I102"/>
    <mergeCell ref="C103:F103"/>
    <mergeCell ref="H103:I103"/>
    <mergeCell ref="A107:I107"/>
    <mergeCell ref="C104:F104"/>
    <mergeCell ref="H104:I104"/>
    <mergeCell ref="C105:F105"/>
    <mergeCell ref="H105:I105"/>
    <mergeCell ref="C106:F106"/>
    <mergeCell ref="D98:E98"/>
    <mergeCell ref="H98:I98"/>
    <mergeCell ref="D99:E99"/>
    <mergeCell ref="H99:I99"/>
    <mergeCell ref="A100:I100"/>
    <mergeCell ref="A101:J101"/>
    <mergeCell ref="D95:E95"/>
    <mergeCell ref="H95:I95"/>
    <mergeCell ref="D96:E96"/>
    <mergeCell ref="H96:I96"/>
    <mergeCell ref="D97:E97"/>
    <mergeCell ref="H97:I97"/>
    <mergeCell ref="D92:E92"/>
    <mergeCell ref="H92:I92"/>
    <mergeCell ref="D93:E93"/>
    <mergeCell ref="H93:I93"/>
    <mergeCell ref="D94:E94"/>
    <mergeCell ref="H94:I94"/>
    <mergeCell ref="D88:E88"/>
    <mergeCell ref="H88:I88"/>
    <mergeCell ref="D89:E89"/>
    <mergeCell ref="H89:I89"/>
    <mergeCell ref="A90:I90"/>
    <mergeCell ref="A91:J91"/>
    <mergeCell ref="D85:E85"/>
    <mergeCell ref="H85:I85"/>
    <mergeCell ref="D86:E86"/>
    <mergeCell ref="H86:I86"/>
    <mergeCell ref="D87:E87"/>
    <mergeCell ref="H87:I87"/>
    <mergeCell ref="D82:E82"/>
    <mergeCell ref="H82:I82"/>
    <mergeCell ref="D83:E83"/>
    <mergeCell ref="H83:I83"/>
    <mergeCell ref="D84:E84"/>
    <mergeCell ref="H84:I84"/>
    <mergeCell ref="D79:E79"/>
    <mergeCell ref="H79:I79"/>
    <mergeCell ref="D80:E80"/>
    <mergeCell ref="H80:I80"/>
    <mergeCell ref="D81:E81"/>
    <mergeCell ref="H81:I81"/>
    <mergeCell ref="D76:E76"/>
    <mergeCell ref="H76:I76"/>
    <mergeCell ref="D77:E77"/>
    <mergeCell ref="H77:I77"/>
    <mergeCell ref="D78:E78"/>
    <mergeCell ref="H78:I78"/>
    <mergeCell ref="A72:I72"/>
    <mergeCell ref="A73:J73"/>
    <mergeCell ref="D74:E74"/>
    <mergeCell ref="H74:I74"/>
    <mergeCell ref="D75:E75"/>
    <mergeCell ref="H75:I75"/>
    <mergeCell ref="D69:E69"/>
    <mergeCell ref="H69:I69"/>
    <mergeCell ref="D70:E70"/>
    <mergeCell ref="H70:I70"/>
    <mergeCell ref="D71:E71"/>
    <mergeCell ref="H71:I71"/>
    <mergeCell ref="A65:I65"/>
    <mergeCell ref="A66:J66"/>
    <mergeCell ref="D67:E67"/>
    <mergeCell ref="H67:I67"/>
    <mergeCell ref="D68:E68"/>
    <mergeCell ref="H68:I68"/>
    <mergeCell ref="D61:E61"/>
    <mergeCell ref="H61:I61"/>
    <mergeCell ref="A62:I62"/>
    <mergeCell ref="A63:J63"/>
    <mergeCell ref="D64:E64"/>
    <mergeCell ref="H64:I64"/>
    <mergeCell ref="H56:I56"/>
    <mergeCell ref="D57:E57"/>
    <mergeCell ref="H57:I57"/>
    <mergeCell ref="H58:I58"/>
    <mergeCell ref="H59:I59"/>
    <mergeCell ref="H60:I60"/>
    <mergeCell ref="A52:I52"/>
    <mergeCell ref="A53:J53"/>
    <mergeCell ref="D54:E54"/>
    <mergeCell ref="H54:I54"/>
    <mergeCell ref="D55:E55"/>
    <mergeCell ref="H55:I55"/>
    <mergeCell ref="C49:F49"/>
    <mergeCell ref="H49:I49"/>
    <mergeCell ref="C50:F50"/>
    <mergeCell ref="H50:I50"/>
    <mergeCell ref="C51:F51"/>
    <mergeCell ref="H51:I51"/>
    <mergeCell ref="C46:F46"/>
    <mergeCell ref="H46:I46"/>
    <mergeCell ref="C47:F47"/>
    <mergeCell ref="H47:I47"/>
    <mergeCell ref="C48:F48"/>
    <mergeCell ref="H48:I48"/>
    <mergeCell ref="C43:F43"/>
    <mergeCell ref="H43:I43"/>
    <mergeCell ref="C44:F44"/>
    <mergeCell ref="H44:I44"/>
    <mergeCell ref="C45:F45"/>
    <mergeCell ref="H45:I45"/>
    <mergeCell ref="C39:I39"/>
    <mergeCell ref="A40:J40"/>
    <mergeCell ref="C41:F41"/>
    <mergeCell ref="H41:I41"/>
    <mergeCell ref="C42:F42"/>
    <mergeCell ref="H42:I42"/>
    <mergeCell ref="D37:E37"/>
    <mergeCell ref="F37:G37"/>
    <mergeCell ref="H37:I37"/>
    <mergeCell ref="D38:E38"/>
    <mergeCell ref="F38:G38"/>
    <mergeCell ref="H38:I38"/>
    <mergeCell ref="A33:I33"/>
    <mergeCell ref="A34:J34"/>
    <mergeCell ref="D35:E35"/>
    <mergeCell ref="F35:G35"/>
    <mergeCell ref="H35:I35"/>
    <mergeCell ref="D36:E36"/>
    <mergeCell ref="F36:G36"/>
    <mergeCell ref="H36:I36"/>
    <mergeCell ref="A22:J22"/>
    <mergeCell ref="B23:B25"/>
    <mergeCell ref="C23:C25"/>
    <mergeCell ref="D23:D25"/>
    <mergeCell ref="E23:H23"/>
    <mergeCell ref="I23:I25"/>
    <mergeCell ref="J23:J25"/>
    <mergeCell ref="E24:E25"/>
    <mergeCell ref="F24:H24"/>
    <mergeCell ref="E16:G16"/>
    <mergeCell ref="H16:J16"/>
    <mergeCell ref="E17:G17"/>
    <mergeCell ref="H17:J17"/>
    <mergeCell ref="B5:J5"/>
    <mergeCell ref="E7:J7"/>
    <mergeCell ref="D8:J8"/>
    <mergeCell ref="B10:J10"/>
    <mergeCell ref="E12:G12"/>
    <mergeCell ref="H12:J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rowBreaks count="2" manualBreakCount="2">
    <brk id="65" max="9" man="1"/>
    <brk id="13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="93" zoomScaleNormal="75" zoomScaleSheetLayoutView="93" zoomScalePageLayoutView="0" workbookViewId="0" topLeftCell="B22">
      <selection activeCell="H20" sqref="H20"/>
    </sheetView>
  </sheetViews>
  <sheetFormatPr defaultColWidth="8.875" defaultRowHeight="12.75" outlineLevelRow="1"/>
  <cols>
    <col min="1" max="1" width="38.875" style="41" hidden="1" customWidth="1"/>
    <col min="2" max="2" width="5.625" style="41" customWidth="1"/>
    <col min="3" max="3" width="35.75390625" style="41" customWidth="1"/>
    <col min="4" max="4" width="16.125" style="41" customWidth="1"/>
    <col min="5" max="5" width="12.125" style="41" customWidth="1"/>
    <col min="6" max="6" width="15.125" style="85" customWidth="1"/>
    <col min="7" max="7" width="20.00390625" style="41" customWidth="1"/>
    <col min="8" max="8" width="15.875" style="41" customWidth="1"/>
    <col min="9" max="9" width="12.375" style="41" customWidth="1"/>
    <col min="10" max="10" width="19.125" style="41" customWidth="1"/>
    <col min="11" max="16384" width="8.875" style="41" customWidth="1"/>
  </cols>
  <sheetData>
    <row r="1" ht="12.75">
      <c r="J1" s="88" t="s">
        <v>243</v>
      </c>
    </row>
    <row r="2" ht="12.75">
      <c r="J2" s="88" t="s">
        <v>244</v>
      </c>
    </row>
    <row r="3" ht="12.75">
      <c r="J3" s="88"/>
    </row>
    <row r="4" ht="12.75">
      <c r="J4" s="88" t="s">
        <v>315</v>
      </c>
    </row>
    <row r="5" spans="2:10" s="22" customFormat="1" ht="18.75">
      <c r="B5" s="559" t="s">
        <v>247</v>
      </c>
      <c r="C5" s="559"/>
      <c r="D5" s="559"/>
      <c r="E5" s="559"/>
      <c r="F5" s="559"/>
      <c r="G5" s="559"/>
      <c r="H5" s="559"/>
      <c r="I5" s="559"/>
      <c r="J5" s="559"/>
    </row>
    <row r="6" spans="2:10" s="22" customFormat="1" ht="18.75">
      <c r="B6" s="89"/>
      <c r="C6" s="89"/>
      <c r="D6" s="89"/>
      <c r="E6" s="89"/>
      <c r="F6" s="89"/>
      <c r="G6" s="89"/>
      <c r="H6" s="89"/>
      <c r="I6" s="89"/>
      <c r="J6" s="89"/>
    </row>
    <row r="7" spans="2:10" s="23" customFormat="1" ht="19.5">
      <c r="B7" s="22" t="s">
        <v>248</v>
      </c>
      <c r="E7" s="561" t="s">
        <v>421</v>
      </c>
      <c r="F7" s="561"/>
      <c r="G7" s="561"/>
      <c r="H7" s="561"/>
      <c r="I7" s="561"/>
      <c r="J7" s="561"/>
    </row>
    <row r="8" spans="2:10" s="22" customFormat="1" ht="19.5">
      <c r="B8" s="22" t="s">
        <v>249</v>
      </c>
      <c r="D8" s="561" t="str">
        <f>'Расчеты (обосн) обл.бюд'!D9:J9</f>
        <v>МБДОУ детский сад общеразвивающего вида № 96</v>
      </c>
      <c r="E8" s="561"/>
      <c r="F8" s="561"/>
      <c r="G8" s="561"/>
      <c r="H8" s="561"/>
      <c r="I8" s="561"/>
      <c r="J8" s="561"/>
    </row>
    <row r="9" s="23" customFormat="1" ht="15.75">
      <c r="F9" s="24"/>
    </row>
    <row r="10" spans="2:10" s="23" customFormat="1" ht="15.75">
      <c r="B10" s="667" t="s">
        <v>449</v>
      </c>
      <c r="C10" s="667"/>
      <c r="D10" s="667"/>
      <c r="E10" s="667"/>
      <c r="F10" s="667"/>
      <c r="G10" s="667"/>
      <c r="H10" s="667"/>
      <c r="I10" s="667"/>
      <c r="J10" s="667"/>
    </row>
    <row r="11" s="23" customFormat="1" ht="15.75">
      <c r="F11" s="24"/>
    </row>
    <row r="12" spans="2:10" s="23" customFormat="1" ht="45" customHeight="1">
      <c r="B12" s="102" t="s">
        <v>252</v>
      </c>
      <c r="C12" s="102" t="s">
        <v>0</v>
      </c>
      <c r="D12" s="102" t="s">
        <v>450</v>
      </c>
      <c r="E12" s="658" t="s">
        <v>490</v>
      </c>
      <c r="F12" s="660"/>
      <c r="G12" s="102" t="s">
        <v>404</v>
      </c>
      <c r="H12" s="610" t="s">
        <v>432</v>
      </c>
      <c r="I12" s="610"/>
      <c r="J12" s="610"/>
    </row>
    <row r="13" spans="2:10" s="23" customFormat="1" ht="15.75">
      <c r="B13" s="102"/>
      <c r="C13" s="52" t="s">
        <v>422</v>
      </c>
      <c r="D13" s="102">
        <f>D14+D15</f>
        <v>207</v>
      </c>
      <c r="E13" s="658" t="s">
        <v>275</v>
      </c>
      <c r="F13" s="660"/>
      <c r="G13" s="102">
        <v>123</v>
      </c>
      <c r="H13" s="668">
        <f>H14+H15</f>
        <v>3241107.8099999996</v>
      </c>
      <c r="I13" s="659"/>
      <c r="J13" s="660"/>
    </row>
    <row r="14" spans="2:10" s="23" customFormat="1" ht="15.75">
      <c r="B14" s="94"/>
      <c r="C14" s="28" t="s">
        <v>451</v>
      </c>
      <c r="D14" s="93">
        <v>59</v>
      </c>
      <c r="E14" s="661">
        <v>114.17</v>
      </c>
      <c r="F14" s="663"/>
      <c r="G14" s="95">
        <v>123</v>
      </c>
      <c r="H14" s="612">
        <f>D14*E14*G14</f>
        <v>828531.69</v>
      </c>
      <c r="I14" s="612"/>
      <c r="J14" s="612"/>
    </row>
    <row r="15" spans="2:10" s="23" customFormat="1" ht="15.75">
      <c r="B15" s="94"/>
      <c r="C15" s="28" t="s">
        <v>407</v>
      </c>
      <c r="D15" s="93">
        <v>148</v>
      </c>
      <c r="E15" s="661">
        <v>132.53</v>
      </c>
      <c r="F15" s="663"/>
      <c r="G15" s="95">
        <v>123</v>
      </c>
      <c r="H15" s="612">
        <f>D15*E15*G15</f>
        <v>2412576.1199999996</v>
      </c>
      <c r="I15" s="612"/>
      <c r="J15" s="612"/>
    </row>
    <row r="16" spans="2:10" s="23" customFormat="1" ht="15.75">
      <c r="B16" s="102"/>
      <c r="C16" s="52" t="s">
        <v>423</v>
      </c>
      <c r="D16" s="102">
        <f>D17+D18</f>
        <v>58</v>
      </c>
      <c r="E16" s="658" t="s">
        <v>275</v>
      </c>
      <c r="F16" s="660"/>
      <c r="G16" s="102">
        <v>123</v>
      </c>
      <c r="H16" s="668">
        <f>H17+H18</f>
        <v>459184.82999999996</v>
      </c>
      <c r="I16" s="659"/>
      <c r="J16" s="660"/>
    </row>
    <row r="17" spans="2:10" s="23" customFormat="1" ht="15.75">
      <c r="B17" s="94"/>
      <c r="C17" s="28" t="s">
        <v>451</v>
      </c>
      <c r="D17" s="93">
        <v>12</v>
      </c>
      <c r="E17" s="661">
        <v>114.17</v>
      </c>
      <c r="F17" s="663"/>
      <c r="G17" s="95">
        <v>123</v>
      </c>
      <c r="H17" s="612">
        <f>D17*E17*G17*50%</f>
        <v>84257.45999999999</v>
      </c>
      <c r="I17" s="612"/>
      <c r="J17" s="612"/>
    </row>
    <row r="18" spans="2:10" s="23" customFormat="1" ht="15.75">
      <c r="B18" s="94"/>
      <c r="C18" s="28" t="s">
        <v>407</v>
      </c>
      <c r="D18" s="93">
        <v>46</v>
      </c>
      <c r="E18" s="661">
        <v>132.53</v>
      </c>
      <c r="F18" s="663"/>
      <c r="G18" s="95">
        <v>123</v>
      </c>
      <c r="H18" s="612">
        <f>D18*E18*G18*50%</f>
        <v>374927.37</v>
      </c>
      <c r="I18" s="612"/>
      <c r="J18" s="612"/>
    </row>
    <row r="19" spans="2:10" s="57" customFormat="1" ht="24" customHeight="1">
      <c r="B19" s="96"/>
      <c r="C19" s="96" t="s">
        <v>180</v>
      </c>
      <c r="D19" s="97">
        <f>D13+D16</f>
        <v>265</v>
      </c>
      <c r="E19" s="664" t="s">
        <v>275</v>
      </c>
      <c r="F19" s="666"/>
      <c r="G19" s="98">
        <v>123</v>
      </c>
      <c r="H19" s="614">
        <f>H13+H16+2000</f>
        <v>3702292.6399999997</v>
      </c>
      <c r="I19" s="614"/>
      <c r="J19" s="614"/>
    </row>
    <row r="20" s="23" customFormat="1" ht="15.75">
      <c r="F20" s="24"/>
    </row>
    <row r="21" spans="2:6" s="103" customFormat="1" ht="15.75">
      <c r="B21" s="103" t="s">
        <v>433</v>
      </c>
      <c r="F21" s="104"/>
    </row>
    <row r="22" s="103" customFormat="1" ht="15.75">
      <c r="F22" s="104"/>
    </row>
    <row r="23" spans="1:10" s="23" customFormat="1" ht="25.5" customHeight="1">
      <c r="A23" s="579" t="s">
        <v>488</v>
      </c>
      <c r="B23" s="562"/>
      <c r="C23" s="562"/>
      <c r="D23" s="562"/>
      <c r="E23" s="562"/>
      <c r="F23" s="562"/>
      <c r="G23" s="562"/>
      <c r="H23" s="562"/>
      <c r="I23" s="562"/>
      <c r="J23" s="604"/>
    </row>
    <row r="24" spans="1:10" ht="25.5">
      <c r="A24" s="39"/>
      <c r="B24" s="40" t="s">
        <v>252</v>
      </c>
      <c r="C24" s="25" t="s">
        <v>291</v>
      </c>
      <c r="D24" s="567" t="s">
        <v>403</v>
      </c>
      <c r="E24" s="581"/>
      <c r="F24" s="567" t="s">
        <v>489</v>
      </c>
      <c r="G24" s="581"/>
      <c r="H24" s="567" t="s">
        <v>404</v>
      </c>
      <c r="I24" s="581"/>
      <c r="J24" s="25" t="s">
        <v>296</v>
      </c>
    </row>
    <row r="25" spans="1:10" ht="13.5">
      <c r="A25" s="39"/>
      <c r="B25" s="42">
        <v>1</v>
      </c>
      <c r="C25" s="42">
        <v>2</v>
      </c>
      <c r="D25" s="549">
        <v>3</v>
      </c>
      <c r="E25" s="550"/>
      <c r="F25" s="549">
        <v>4</v>
      </c>
      <c r="G25" s="550"/>
      <c r="H25" s="549">
        <v>5</v>
      </c>
      <c r="I25" s="550"/>
      <c r="J25" s="42" t="s">
        <v>319</v>
      </c>
    </row>
    <row r="26" spans="1:10" s="57" customFormat="1" ht="47.25" outlineLevel="1">
      <c r="A26" s="52"/>
      <c r="B26" s="53">
        <v>1</v>
      </c>
      <c r="C26" s="52" t="s">
        <v>491</v>
      </c>
      <c r="D26" s="647">
        <f>D27+D28</f>
        <v>207</v>
      </c>
      <c r="E26" s="648"/>
      <c r="F26" s="649" t="s">
        <v>275</v>
      </c>
      <c r="G26" s="650"/>
      <c r="H26" s="645">
        <v>123</v>
      </c>
      <c r="I26" s="646"/>
      <c r="J26" s="79">
        <f>J27+J28</f>
        <v>3241107.8099999996</v>
      </c>
    </row>
    <row r="27" spans="1:10" s="23" customFormat="1" ht="31.5" outlineLevel="1">
      <c r="A27" s="28"/>
      <c r="B27" s="29"/>
      <c r="C27" s="28" t="s">
        <v>406</v>
      </c>
      <c r="D27" s="602">
        <v>59</v>
      </c>
      <c r="E27" s="603"/>
      <c r="F27" s="605">
        <v>114.17</v>
      </c>
      <c r="G27" s="606"/>
      <c r="H27" s="551">
        <v>123</v>
      </c>
      <c r="I27" s="552"/>
      <c r="J27" s="44">
        <f>D27*F27*H27</f>
        <v>828531.69</v>
      </c>
    </row>
    <row r="28" spans="1:10" s="23" customFormat="1" ht="15.75" outlineLevel="1">
      <c r="A28" s="28"/>
      <c r="B28" s="29"/>
      <c r="C28" s="28" t="s">
        <v>407</v>
      </c>
      <c r="D28" s="602">
        <v>148</v>
      </c>
      <c r="E28" s="603"/>
      <c r="F28" s="605">
        <v>132.53</v>
      </c>
      <c r="G28" s="606"/>
      <c r="H28" s="551">
        <v>123</v>
      </c>
      <c r="I28" s="552"/>
      <c r="J28" s="44">
        <f>D28*F28*H28</f>
        <v>2412576.1199999996</v>
      </c>
    </row>
    <row r="29" spans="1:10" s="57" customFormat="1" ht="47.25" outlineLevel="1">
      <c r="A29" s="52"/>
      <c r="B29" s="53">
        <v>2</v>
      </c>
      <c r="C29" s="52" t="s">
        <v>492</v>
      </c>
      <c r="D29" s="647">
        <f>D30+D31</f>
        <v>58</v>
      </c>
      <c r="E29" s="648"/>
      <c r="F29" s="649" t="s">
        <v>275</v>
      </c>
      <c r="G29" s="650"/>
      <c r="H29" s="645">
        <v>123</v>
      </c>
      <c r="I29" s="646"/>
      <c r="J29" s="79">
        <f>J30+J31</f>
        <v>459184.82999999996</v>
      </c>
    </row>
    <row r="30" spans="1:10" s="23" customFormat="1" ht="31.5" outlineLevel="1">
      <c r="A30" s="28"/>
      <c r="B30" s="29"/>
      <c r="C30" s="28" t="s">
        <v>406</v>
      </c>
      <c r="D30" s="602">
        <v>12</v>
      </c>
      <c r="E30" s="603"/>
      <c r="F30" s="605">
        <v>114.17</v>
      </c>
      <c r="G30" s="606"/>
      <c r="H30" s="551">
        <v>123</v>
      </c>
      <c r="I30" s="552"/>
      <c r="J30" s="44">
        <f>D30*F30*50%*H30</f>
        <v>84257.45999999999</v>
      </c>
    </row>
    <row r="31" spans="1:10" s="23" customFormat="1" ht="15.75" outlineLevel="1">
      <c r="A31" s="28"/>
      <c r="B31" s="29"/>
      <c r="C31" s="28" t="s">
        <v>407</v>
      </c>
      <c r="D31" s="602">
        <v>46</v>
      </c>
      <c r="E31" s="603"/>
      <c r="F31" s="605">
        <v>132.53</v>
      </c>
      <c r="G31" s="606"/>
      <c r="H31" s="551">
        <v>123</v>
      </c>
      <c r="I31" s="552"/>
      <c r="J31" s="44">
        <f>D31*F31*50%*H31</f>
        <v>374927.37</v>
      </c>
    </row>
    <row r="32" spans="1:10" s="23" customFormat="1" ht="15.75" outlineLevel="1">
      <c r="A32" s="45" t="s">
        <v>268</v>
      </c>
      <c r="B32" s="46"/>
      <c r="C32" s="582" t="s">
        <v>268</v>
      </c>
      <c r="D32" s="582"/>
      <c r="E32" s="582"/>
      <c r="F32" s="582"/>
      <c r="G32" s="582"/>
      <c r="H32" s="582"/>
      <c r="I32" s="598"/>
      <c r="J32" s="38">
        <f>J26+J29+2000</f>
        <v>3702292.6399999997</v>
      </c>
    </row>
    <row r="35" spans="2:10" ht="12.75">
      <c r="B35" s="41" t="s">
        <v>144</v>
      </c>
      <c r="D35" s="86"/>
      <c r="E35" s="86"/>
      <c r="F35" s="87"/>
      <c r="I35" s="86" t="s">
        <v>686</v>
      </c>
      <c r="J35" s="86"/>
    </row>
    <row r="36" spans="9:10" ht="12.75">
      <c r="I36" s="609" t="s">
        <v>311</v>
      </c>
      <c r="J36" s="609"/>
    </row>
    <row r="38" spans="2:10" ht="12.75">
      <c r="B38" s="41" t="s">
        <v>312</v>
      </c>
      <c r="D38" s="86"/>
      <c r="E38" s="86"/>
      <c r="F38" s="87"/>
      <c r="I38" s="86" t="str">
        <f>'Расчеты (обосн) обл.бюд'!I88</f>
        <v>Блатова Н.В.</v>
      </c>
      <c r="J38" s="86"/>
    </row>
    <row r="39" spans="9:10" ht="12.75">
      <c r="I39" s="609" t="s">
        <v>311</v>
      </c>
      <c r="J39" s="609"/>
    </row>
    <row r="41" spans="2:10" ht="12.75">
      <c r="B41" s="41" t="s">
        <v>313</v>
      </c>
      <c r="C41" s="86" t="str">
        <f>'Расчеты (обосн) обл.бюд'!C91</f>
        <v>главный бухгалтер</v>
      </c>
      <c r="D41" s="86"/>
      <c r="F41" s="135" t="str">
        <f>'Расчеты (обосн) обл.бюд'!F91</f>
        <v>67-05-93</v>
      </c>
      <c r="G41" s="86"/>
      <c r="I41" s="86" t="str">
        <f>'Расчеты (обосн) обл.бюд'!I91</f>
        <v>Блатова Н.В.</v>
      </c>
      <c r="J41" s="86"/>
    </row>
    <row r="42" spans="3:10" ht="12.75">
      <c r="C42" s="615" t="s">
        <v>146</v>
      </c>
      <c r="D42" s="615"/>
      <c r="F42" s="616" t="s">
        <v>149</v>
      </c>
      <c r="G42" s="616"/>
      <c r="I42" s="609" t="s">
        <v>311</v>
      </c>
      <c r="J42" s="609"/>
    </row>
    <row r="44" spans="2:3" ht="12.75">
      <c r="B44" s="41" t="s">
        <v>314</v>
      </c>
      <c r="C44" s="136" t="str">
        <f>'Расчеты (обосн) обл.бюд'!C94</f>
        <v>09 января 2023г</v>
      </c>
    </row>
  </sheetData>
  <sheetProtection/>
  <mergeCells count="51">
    <mergeCell ref="E15:F15"/>
    <mergeCell ref="E19:F19"/>
    <mergeCell ref="E17:F17"/>
    <mergeCell ref="H17:J17"/>
    <mergeCell ref="E18:F18"/>
    <mergeCell ref="H18:J18"/>
    <mergeCell ref="H16:J16"/>
    <mergeCell ref="E16:F16"/>
    <mergeCell ref="C42:D42"/>
    <mergeCell ref="F42:G42"/>
    <mergeCell ref="I42:J42"/>
    <mergeCell ref="B10:J10"/>
    <mergeCell ref="H12:J12"/>
    <mergeCell ref="H14:J14"/>
    <mergeCell ref="H15:J15"/>
    <mergeCell ref="H13:J13"/>
    <mergeCell ref="E13:F13"/>
    <mergeCell ref="D31:E31"/>
    <mergeCell ref="F31:G31"/>
    <mergeCell ref="H31:I31"/>
    <mergeCell ref="C32:I32"/>
    <mergeCell ref="I36:J36"/>
    <mergeCell ref="I39:J39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B5:J5"/>
    <mergeCell ref="E7:J7"/>
    <mergeCell ref="D8:J8"/>
    <mergeCell ref="A23:J23"/>
    <mergeCell ref="D24:E24"/>
    <mergeCell ref="F24:G24"/>
    <mergeCell ref="H24:I24"/>
    <mergeCell ref="H19:J19"/>
    <mergeCell ref="E12:F12"/>
    <mergeCell ref="E14:F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view="pageBreakPreview" zoomScale="60" zoomScaleNormal="75" zoomScalePageLayoutView="0" workbookViewId="0" topLeftCell="B55">
      <selection activeCell="J87" sqref="J87"/>
    </sheetView>
  </sheetViews>
  <sheetFormatPr defaultColWidth="8.875" defaultRowHeight="12.75" outlineLevelRow="2"/>
  <cols>
    <col min="1" max="1" width="38.875" style="41" hidden="1" customWidth="1"/>
    <col min="2" max="2" width="5.625" style="41" customWidth="1"/>
    <col min="3" max="3" width="35.75390625" style="41" customWidth="1"/>
    <col min="4" max="4" width="16.125" style="41" customWidth="1"/>
    <col min="5" max="5" width="12.125" style="41" customWidth="1"/>
    <col min="6" max="6" width="15.125" style="85" customWidth="1"/>
    <col min="7" max="7" width="20.00390625" style="41" customWidth="1"/>
    <col min="8" max="8" width="15.875" style="41" customWidth="1"/>
    <col min="9" max="9" width="12.375" style="41" customWidth="1"/>
    <col min="10" max="10" width="19.125" style="41" customWidth="1"/>
    <col min="11" max="16384" width="8.875" style="41" customWidth="1"/>
  </cols>
  <sheetData>
    <row r="1" ht="12.75">
      <c r="J1" s="88" t="s">
        <v>243</v>
      </c>
    </row>
    <row r="2" ht="12.75">
      <c r="J2" s="88" t="s">
        <v>244</v>
      </c>
    </row>
    <row r="3" ht="12.75">
      <c r="J3" s="88"/>
    </row>
    <row r="4" ht="12.75">
      <c r="J4" s="88" t="s">
        <v>315</v>
      </c>
    </row>
    <row r="5" spans="2:10" s="22" customFormat="1" ht="18.75">
      <c r="B5" s="559" t="s">
        <v>247</v>
      </c>
      <c r="C5" s="559"/>
      <c r="D5" s="559"/>
      <c r="E5" s="559"/>
      <c r="F5" s="559"/>
      <c r="G5" s="559"/>
      <c r="H5" s="559"/>
      <c r="I5" s="559"/>
      <c r="J5" s="559"/>
    </row>
    <row r="6" spans="2:10" s="22" customFormat="1" ht="18.75">
      <c r="B6" s="89"/>
      <c r="C6" s="89"/>
      <c r="D6" s="89"/>
      <c r="E6" s="89"/>
      <c r="F6" s="89"/>
      <c r="G6" s="89"/>
      <c r="H6" s="89"/>
      <c r="I6" s="89"/>
      <c r="J6" s="89"/>
    </row>
    <row r="7" spans="2:10" s="23" customFormat="1" ht="19.5">
      <c r="B7" s="22" t="s">
        <v>248</v>
      </c>
      <c r="E7" s="561" t="s">
        <v>424</v>
      </c>
      <c r="F7" s="561"/>
      <c r="G7" s="561"/>
      <c r="H7" s="561"/>
      <c r="I7" s="561"/>
      <c r="J7" s="561"/>
    </row>
    <row r="8" spans="2:10" s="22" customFormat="1" ht="19.5">
      <c r="B8" s="22" t="s">
        <v>249</v>
      </c>
      <c r="D8" s="561" t="str">
        <f>'Расчеты (обосн) обл.бюд'!D9:J9</f>
        <v>МБДОУ детский сад общеразвивающего вида № 96</v>
      </c>
      <c r="E8" s="561"/>
      <c r="F8" s="561"/>
      <c r="G8" s="561"/>
      <c r="H8" s="561"/>
      <c r="I8" s="561"/>
      <c r="J8" s="561"/>
    </row>
    <row r="9" s="23" customFormat="1" ht="15.75">
      <c r="F9" s="24"/>
    </row>
    <row r="10" spans="2:10" s="23" customFormat="1" ht="15.75">
      <c r="B10" s="667" t="s">
        <v>443</v>
      </c>
      <c r="C10" s="667"/>
      <c r="D10" s="667"/>
      <c r="E10" s="667"/>
      <c r="F10" s="667"/>
      <c r="G10" s="667"/>
      <c r="H10" s="667"/>
      <c r="I10" s="667"/>
      <c r="J10" s="667"/>
    </row>
    <row r="11" s="23" customFormat="1" ht="15.75">
      <c r="F11" s="24"/>
    </row>
    <row r="12" spans="2:10" s="23" customFormat="1" ht="45" customHeight="1">
      <c r="B12" s="102" t="s">
        <v>252</v>
      </c>
      <c r="C12" s="102" t="s">
        <v>444</v>
      </c>
      <c r="D12" s="102" t="s">
        <v>442</v>
      </c>
      <c r="E12" s="610" t="s">
        <v>445</v>
      </c>
      <c r="F12" s="610"/>
      <c r="G12" s="610"/>
      <c r="H12" s="610" t="s">
        <v>432</v>
      </c>
      <c r="I12" s="610"/>
      <c r="J12" s="610"/>
    </row>
    <row r="13" spans="2:10" s="23" customFormat="1" ht="15.75">
      <c r="B13" s="94">
        <v>1</v>
      </c>
      <c r="C13" s="94" t="s">
        <v>562</v>
      </c>
      <c r="D13" s="93">
        <v>10</v>
      </c>
      <c r="E13" s="611">
        <v>3000</v>
      </c>
      <c r="F13" s="611"/>
      <c r="G13" s="611"/>
      <c r="H13" s="612">
        <f>D13*E13+235.36</f>
        <v>30235.36</v>
      </c>
      <c r="I13" s="612"/>
      <c r="J13" s="612"/>
    </row>
    <row r="14" spans="2:10" s="57" customFormat="1" ht="15.75">
      <c r="B14" s="96"/>
      <c r="C14" s="96" t="s">
        <v>180</v>
      </c>
      <c r="D14" s="97"/>
      <c r="E14" s="613"/>
      <c r="F14" s="613"/>
      <c r="G14" s="613"/>
      <c r="H14" s="614">
        <f>H13</f>
        <v>30235.36</v>
      </c>
      <c r="I14" s="614"/>
      <c r="J14" s="614"/>
    </row>
    <row r="15" s="23" customFormat="1" ht="15.75">
      <c r="F15" s="24"/>
    </row>
    <row r="16" spans="2:6" s="103" customFormat="1" ht="15.75">
      <c r="B16" s="103" t="s">
        <v>433</v>
      </c>
      <c r="F16" s="104"/>
    </row>
    <row r="17" s="103" customFormat="1" ht="15.75">
      <c r="F17" s="104"/>
    </row>
    <row r="18" spans="1:10" s="23" customFormat="1" ht="23.25" customHeight="1">
      <c r="A18" s="579" t="s">
        <v>493</v>
      </c>
      <c r="B18" s="562"/>
      <c r="C18" s="562"/>
      <c r="D18" s="562"/>
      <c r="E18" s="562"/>
      <c r="F18" s="562"/>
      <c r="G18" s="562"/>
      <c r="H18" s="562"/>
      <c r="I18" s="562"/>
      <c r="J18" s="604"/>
    </row>
    <row r="19" spans="1:10" ht="33" customHeight="1">
      <c r="A19" s="39"/>
      <c r="B19" s="40" t="s">
        <v>252</v>
      </c>
      <c r="C19" s="25" t="s">
        <v>291</v>
      </c>
      <c r="D19" s="567" t="s">
        <v>316</v>
      </c>
      <c r="E19" s="581"/>
      <c r="F19" s="567" t="s">
        <v>317</v>
      </c>
      <c r="G19" s="581"/>
      <c r="H19" s="567" t="s">
        <v>318</v>
      </c>
      <c r="I19" s="581"/>
      <c r="J19" s="25" t="s">
        <v>296</v>
      </c>
    </row>
    <row r="20" spans="1:10" ht="13.5">
      <c r="A20" s="39"/>
      <c r="B20" s="42">
        <v>1</v>
      </c>
      <c r="C20" s="42">
        <v>2</v>
      </c>
      <c r="D20" s="549">
        <v>3</v>
      </c>
      <c r="E20" s="550"/>
      <c r="F20" s="549">
        <v>4</v>
      </c>
      <c r="G20" s="550"/>
      <c r="H20" s="549">
        <v>5</v>
      </c>
      <c r="I20" s="550"/>
      <c r="J20" s="42" t="s">
        <v>319</v>
      </c>
    </row>
    <row r="21" spans="1:10" s="23" customFormat="1" ht="15.75" outlineLevel="1">
      <c r="A21" s="28"/>
      <c r="B21" s="29">
        <v>1</v>
      </c>
      <c r="C21" s="37"/>
      <c r="D21" s="600"/>
      <c r="E21" s="601"/>
      <c r="F21" s="605"/>
      <c r="G21" s="606"/>
      <c r="H21" s="551">
        <v>11</v>
      </c>
      <c r="I21" s="552"/>
      <c r="J21" s="44">
        <f>D21*F21*H21</f>
        <v>0</v>
      </c>
    </row>
    <row r="22" spans="1:10" s="23" customFormat="1" ht="15.75" outlineLevel="1">
      <c r="A22" s="28"/>
      <c r="B22" s="29"/>
      <c r="C22" s="37"/>
      <c r="D22" s="600"/>
      <c r="E22" s="601"/>
      <c r="F22" s="605"/>
      <c r="G22" s="606"/>
      <c r="H22" s="551"/>
      <c r="I22" s="552"/>
      <c r="J22" s="44"/>
    </row>
    <row r="23" spans="1:10" s="23" customFormat="1" ht="15.75" outlineLevel="1">
      <c r="A23" s="45" t="s">
        <v>268</v>
      </c>
      <c r="B23" s="46"/>
      <c r="C23" s="582" t="s">
        <v>268</v>
      </c>
      <c r="D23" s="582"/>
      <c r="E23" s="582"/>
      <c r="F23" s="582"/>
      <c r="G23" s="582"/>
      <c r="H23" s="582"/>
      <c r="I23" s="598"/>
      <c r="J23" s="38">
        <f>J21</f>
        <v>0</v>
      </c>
    </row>
    <row r="24" spans="1:10" s="23" customFormat="1" ht="24" customHeight="1">
      <c r="A24" s="579" t="s">
        <v>320</v>
      </c>
      <c r="B24" s="562"/>
      <c r="C24" s="562"/>
      <c r="D24" s="562"/>
      <c r="E24" s="562"/>
      <c r="F24" s="562"/>
      <c r="G24" s="562"/>
      <c r="H24" s="562"/>
      <c r="I24" s="562"/>
      <c r="J24" s="562"/>
    </row>
    <row r="25" spans="1:10" ht="27">
      <c r="A25" s="39"/>
      <c r="B25" s="59" t="s">
        <v>252</v>
      </c>
      <c r="C25" s="25" t="s">
        <v>291</v>
      </c>
      <c r="D25" s="599" t="s">
        <v>292</v>
      </c>
      <c r="E25" s="599"/>
      <c r="F25" s="25" t="s">
        <v>293</v>
      </c>
      <c r="G25" s="25" t="s">
        <v>294</v>
      </c>
      <c r="H25" s="599" t="s">
        <v>295</v>
      </c>
      <c r="I25" s="599"/>
      <c r="J25" s="25" t="s">
        <v>296</v>
      </c>
    </row>
    <row r="26" spans="1:10" s="61" customFormat="1" ht="12.75">
      <c r="A26" s="60"/>
      <c r="B26" s="42">
        <v>1</v>
      </c>
      <c r="C26" s="42">
        <v>2</v>
      </c>
      <c r="D26" s="549">
        <v>3</v>
      </c>
      <c r="E26" s="550"/>
      <c r="F26" s="42">
        <v>4</v>
      </c>
      <c r="G26" s="42">
        <v>5</v>
      </c>
      <c r="H26" s="549">
        <v>6</v>
      </c>
      <c r="I26" s="550"/>
      <c r="J26" s="42" t="s">
        <v>297</v>
      </c>
    </row>
    <row r="27" spans="1:10" s="23" customFormat="1" ht="15.75" outlineLevel="1">
      <c r="A27" s="28"/>
      <c r="B27" s="29">
        <v>1</v>
      </c>
      <c r="C27" s="28" t="s">
        <v>321</v>
      </c>
      <c r="D27" s="37" t="s">
        <v>299</v>
      </c>
      <c r="E27" s="62"/>
      <c r="F27" s="43"/>
      <c r="G27" s="63"/>
      <c r="H27" s="600">
        <v>12</v>
      </c>
      <c r="I27" s="601"/>
      <c r="J27" s="36">
        <f aca="true" t="shared" si="0" ref="J27:J32">F27*G27*H27</f>
        <v>0</v>
      </c>
    </row>
    <row r="28" spans="1:10" s="23" customFormat="1" ht="30" customHeight="1" outlineLevel="1">
      <c r="A28" s="28"/>
      <c r="B28" s="29">
        <v>2</v>
      </c>
      <c r="C28" s="28" t="s">
        <v>322</v>
      </c>
      <c r="D28" s="617" t="s">
        <v>323</v>
      </c>
      <c r="E28" s="618"/>
      <c r="F28" s="43"/>
      <c r="G28" s="63"/>
      <c r="H28" s="600">
        <v>12</v>
      </c>
      <c r="I28" s="601"/>
      <c r="J28" s="36">
        <f t="shared" si="0"/>
        <v>0</v>
      </c>
    </row>
    <row r="29" spans="1:10" s="23" customFormat="1" ht="15.75" outlineLevel="1">
      <c r="A29" s="76"/>
      <c r="B29" s="64">
        <v>3</v>
      </c>
      <c r="C29" s="28" t="s">
        <v>324</v>
      </c>
      <c r="D29" s="37" t="s">
        <v>325</v>
      </c>
      <c r="E29" s="62"/>
      <c r="F29" s="43"/>
      <c r="G29" s="63"/>
      <c r="H29" s="600">
        <v>12</v>
      </c>
      <c r="I29" s="601"/>
      <c r="J29" s="36">
        <f t="shared" si="0"/>
        <v>0</v>
      </c>
    </row>
    <row r="30" spans="1:10" s="23" customFormat="1" ht="15.75" outlineLevel="1">
      <c r="A30" s="76"/>
      <c r="B30" s="64">
        <v>4</v>
      </c>
      <c r="C30" s="28" t="s">
        <v>326</v>
      </c>
      <c r="D30" s="37" t="s">
        <v>325</v>
      </c>
      <c r="E30" s="62"/>
      <c r="F30" s="43"/>
      <c r="G30" s="63"/>
      <c r="H30" s="600">
        <v>12</v>
      </c>
      <c r="I30" s="601"/>
      <c r="J30" s="36">
        <f t="shared" si="0"/>
        <v>0</v>
      </c>
    </row>
    <row r="31" spans="1:10" s="23" customFormat="1" ht="15.75" outlineLevel="1">
      <c r="A31" s="76"/>
      <c r="B31" s="64">
        <v>5</v>
      </c>
      <c r="C31" s="28" t="s">
        <v>298</v>
      </c>
      <c r="D31" s="37" t="s">
        <v>327</v>
      </c>
      <c r="E31" s="62"/>
      <c r="F31" s="43"/>
      <c r="G31" s="63"/>
      <c r="H31" s="600">
        <v>12</v>
      </c>
      <c r="I31" s="601"/>
      <c r="J31" s="36">
        <f t="shared" si="0"/>
        <v>0</v>
      </c>
    </row>
    <row r="32" spans="1:10" s="23" customFormat="1" ht="15.75" outlineLevel="1">
      <c r="A32" s="76"/>
      <c r="B32" s="64">
        <v>6</v>
      </c>
      <c r="C32" s="28" t="s">
        <v>328</v>
      </c>
      <c r="D32" s="619" t="s">
        <v>329</v>
      </c>
      <c r="E32" s="620"/>
      <c r="F32" s="43"/>
      <c r="G32" s="63"/>
      <c r="H32" s="600">
        <v>12</v>
      </c>
      <c r="I32" s="601"/>
      <c r="J32" s="36">
        <f t="shared" si="0"/>
        <v>0</v>
      </c>
    </row>
    <row r="33" spans="1:10" s="23" customFormat="1" ht="15.75" outlineLevel="1">
      <c r="A33" s="576" t="s">
        <v>268</v>
      </c>
      <c r="B33" s="582"/>
      <c r="C33" s="582"/>
      <c r="D33" s="582"/>
      <c r="E33" s="582"/>
      <c r="F33" s="582"/>
      <c r="G33" s="582"/>
      <c r="H33" s="582"/>
      <c r="I33" s="598"/>
      <c r="J33" s="65">
        <f>SUM(J27:J32)</f>
        <v>0</v>
      </c>
    </row>
    <row r="34" spans="1:10" s="23" customFormat="1" ht="21.75" customHeight="1">
      <c r="A34" s="579" t="s">
        <v>330</v>
      </c>
      <c r="B34" s="562"/>
      <c r="C34" s="562"/>
      <c r="D34" s="562"/>
      <c r="E34" s="562"/>
      <c r="F34" s="562"/>
      <c r="G34" s="562"/>
      <c r="H34" s="562"/>
      <c r="I34" s="562"/>
      <c r="J34" s="562"/>
    </row>
    <row r="35" spans="1:10" s="23" customFormat="1" ht="31.5" outlineLevel="1">
      <c r="A35" s="28"/>
      <c r="B35" s="29">
        <v>1</v>
      </c>
      <c r="C35" s="28" t="s">
        <v>331</v>
      </c>
      <c r="D35" s="619" t="s">
        <v>332</v>
      </c>
      <c r="E35" s="620"/>
      <c r="F35" s="30"/>
      <c r="G35" s="66"/>
      <c r="H35" s="602">
        <v>12</v>
      </c>
      <c r="I35" s="603"/>
      <c r="J35" s="36">
        <f>F35*G35*H35</f>
        <v>0</v>
      </c>
    </row>
    <row r="36" spans="1:10" s="23" customFormat="1" ht="15.75" outlineLevel="1">
      <c r="A36" s="576" t="s">
        <v>268</v>
      </c>
      <c r="B36" s="582"/>
      <c r="C36" s="582"/>
      <c r="D36" s="582"/>
      <c r="E36" s="582"/>
      <c r="F36" s="582"/>
      <c r="G36" s="582"/>
      <c r="H36" s="582"/>
      <c r="I36" s="598"/>
      <c r="J36" s="38">
        <f>SUM(J35:J35)</f>
        <v>0</v>
      </c>
    </row>
    <row r="37" spans="1:10" s="23" customFormat="1" ht="27.75" customHeight="1">
      <c r="A37" s="579" t="s">
        <v>494</v>
      </c>
      <c r="B37" s="562"/>
      <c r="C37" s="562"/>
      <c r="D37" s="562"/>
      <c r="E37" s="562"/>
      <c r="F37" s="562"/>
      <c r="G37" s="562"/>
      <c r="H37" s="562"/>
      <c r="I37" s="562"/>
      <c r="J37" s="562"/>
    </row>
    <row r="38" spans="1:10" ht="27">
      <c r="A38" s="39"/>
      <c r="B38" s="59" t="s">
        <v>252</v>
      </c>
      <c r="C38" s="25" t="s">
        <v>291</v>
      </c>
      <c r="D38" s="599" t="s">
        <v>292</v>
      </c>
      <c r="E38" s="599"/>
      <c r="F38" s="25" t="s">
        <v>293</v>
      </c>
      <c r="G38" s="25" t="s">
        <v>294</v>
      </c>
      <c r="H38" s="599" t="s">
        <v>295</v>
      </c>
      <c r="I38" s="599"/>
      <c r="J38" s="25" t="s">
        <v>296</v>
      </c>
    </row>
    <row r="39" spans="1:10" s="61" customFormat="1" ht="12.75">
      <c r="A39" s="60"/>
      <c r="B39" s="42">
        <v>1</v>
      </c>
      <c r="C39" s="42">
        <v>2</v>
      </c>
      <c r="D39" s="549">
        <v>3</v>
      </c>
      <c r="E39" s="550"/>
      <c r="F39" s="42">
        <v>4</v>
      </c>
      <c r="G39" s="42">
        <v>5</v>
      </c>
      <c r="H39" s="549">
        <v>6</v>
      </c>
      <c r="I39" s="550"/>
      <c r="J39" s="42" t="s">
        <v>297</v>
      </c>
    </row>
    <row r="40" spans="1:10" s="57" customFormat="1" ht="31.5" outlineLevel="2">
      <c r="A40" s="52"/>
      <c r="B40" s="53" t="s">
        <v>343</v>
      </c>
      <c r="C40" s="52" t="s">
        <v>344</v>
      </c>
      <c r="D40" s="623" t="s">
        <v>275</v>
      </c>
      <c r="E40" s="624"/>
      <c r="F40" s="68" t="s">
        <v>275</v>
      </c>
      <c r="G40" s="68" t="s">
        <v>275</v>
      </c>
      <c r="H40" s="625" t="s">
        <v>275</v>
      </c>
      <c r="I40" s="626"/>
      <c r="J40" s="56"/>
    </row>
    <row r="41" spans="1:10" s="23" customFormat="1" ht="15.75" outlineLevel="2">
      <c r="A41" s="28"/>
      <c r="B41" s="69" t="s">
        <v>276</v>
      </c>
      <c r="C41" s="28"/>
      <c r="D41" s="591" t="s">
        <v>561</v>
      </c>
      <c r="E41" s="593"/>
      <c r="F41" s="67">
        <v>1</v>
      </c>
      <c r="G41" s="63"/>
      <c r="H41" s="602">
        <v>1</v>
      </c>
      <c r="I41" s="603"/>
      <c r="J41" s="36">
        <f>F41*G41*H41</f>
        <v>0</v>
      </c>
    </row>
    <row r="42" spans="1:10" s="57" customFormat="1" ht="31.5" outlineLevel="2">
      <c r="A42" s="52"/>
      <c r="B42" s="53" t="s">
        <v>369</v>
      </c>
      <c r="C42" s="52" t="s">
        <v>370</v>
      </c>
      <c r="D42" s="623" t="s">
        <v>275</v>
      </c>
      <c r="E42" s="624"/>
      <c r="F42" s="68" t="s">
        <v>275</v>
      </c>
      <c r="G42" s="68" t="s">
        <v>275</v>
      </c>
      <c r="H42" s="625" t="s">
        <v>275</v>
      </c>
      <c r="I42" s="626"/>
      <c r="J42" s="56"/>
    </row>
    <row r="43" spans="1:10" s="23" customFormat="1" ht="15.75" outlineLevel="2">
      <c r="A43" s="28"/>
      <c r="B43" s="29" t="s">
        <v>281</v>
      </c>
      <c r="C43" s="28"/>
      <c r="D43" s="591"/>
      <c r="E43" s="593"/>
      <c r="F43" s="67"/>
      <c r="G43" s="63"/>
      <c r="H43" s="602"/>
      <c r="I43" s="603"/>
      <c r="J43" s="36">
        <f>G43*H43*I43</f>
        <v>0</v>
      </c>
    </row>
    <row r="44" spans="1:10" s="23" customFormat="1" ht="15.75" outlineLevel="2">
      <c r="A44" s="576" t="s">
        <v>268</v>
      </c>
      <c r="B44" s="582"/>
      <c r="C44" s="582"/>
      <c r="D44" s="582"/>
      <c r="E44" s="582"/>
      <c r="F44" s="582"/>
      <c r="G44" s="582"/>
      <c r="H44" s="582"/>
      <c r="I44" s="598"/>
      <c r="J44" s="65">
        <f>SUM(J41:J43)</f>
        <v>0</v>
      </c>
    </row>
    <row r="45" spans="1:10" s="23" customFormat="1" ht="24" customHeight="1">
      <c r="A45" s="579" t="s">
        <v>495</v>
      </c>
      <c r="B45" s="562"/>
      <c r="C45" s="562"/>
      <c r="D45" s="562"/>
      <c r="E45" s="562"/>
      <c r="F45" s="562"/>
      <c r="G45" s="562"/>
      <c r="H45" s="562"/>
      <c r="I45" s="562"/>
      <c r="J45" s="562"/>
    </row>
    <row r="46" spans="1:10" ht="27">
      <c r="A46" s="39"/>
      <c r="B46" s="59" t="s">
        <v>252</v>
      </c>
      <c r="C46" s="25" t="s">
        <v>291</v>
      </c>
      <c r="D46" s="599" t="s">
        <v>292</v>
      </c>
      <c r="E46" s="599"/>
      <c r="F46" s="25" t="s">
        <v>293</v>
      </c>
      <c r="G46" s="25" t="s">
        <v>294</v>
      </c>
      <c r="H46" s="599" t="s">
        <v>295</v>
      </c>
      <c r="I46" s="599"/>
      <c r="J46" s="25" t="s">
        <v>296</v>
      </c>
    </row>
    <row r="47" spans="1:10" s="61" customFormat="1" ht="12.75">
      <c r="A47" s="60"/>
      <c r="B47" s="42">
        <v>1</v>
      </c>
      <c r="C47" s="42">
        <v>2</v>
      </c>
      <c r="D47" s="549">
        <v>3</v>
      </c>
      <c r="E47" s="550"/>
      <c r="F47" s="42">
        <v>4</v>
      </c>
      <c r="G47" s="42">
        <v>5</v>
      </c>
      <c r="H47" s="549">
        <v>6</v>
      </c>
      <c r="I47" s="550"/>
      <c r="J47" s="42" t="s">
        <v>297</v>
      </c>
    </row>
    <row r="48" spans="1:10" s="23" customFormat="1" ht="15.75" outlineLevel="2">
      <c r="A48" s="28"/>
      <c r="B48" s="29">
        <v>1</v>
      </c>
      <c r="C48" s="28"/>
      <c r="D48" s="591"/>
      <c r="E48" s="593"/>
      <c r="F48" s="32"/>
      <c r="G48" s="63"/>
      <c r="H48" s="602">
        <v>12</v>
      </c>
      <c r="I48" s="603"/>
      <c r="J48" s="36">
        <f>F48*G48*H48</f>
        <v>0</v>
      </c>
    </row>
    <row r="49" spans="1:10" s="23" customFormat="1" ht="15.75" outlineLevel="1">
      <c r="A49" s="576" t="s">
        <v>268</v>
      </c>
      <c r="B49" s="582"/>
      <c r="C49" s="582"/>
      <c r="D49" s="582"/>
      <c r="E49" s="582"/>
      <c r="F49" s="582"/>
      <c r="G49" s="582"/>
      <c r="H49" s="582"/>
      <c r="I49" s="598"/>
      <c r="J49" s="65">
        <f>SUM(J48:J48)</f>
        <v>0</v>
      </c>
    </row>
    <row r="50" spans="1:10" s="23" customFormat="1" ht="15.75">
      <c r="A50" s="579" t="s">
        <v>496</v>
      </c>
      <c r="B50" s="562"/>
      <c r="C50" s="562"/>
      <c r="D50" s="562"/>
      <c r="E50" s="562"/>
      <c r="F50" s="562"/>
      <c r="G50" s="562"/>
      <c r="H50" s="562"/>
      <c r="I50" s="562"/>
      <c r="J50" s="562"/>
    </row>
    <row r="51" spans="1:10" s="23" customFormat="1" ht="78.75">
      <c r="A51" s="70"/>
      <c r="B51" s="71" t="s">
        <v>252</v>
      </c>
      <c r="C51" s="627" t="s">
        <v>291</v>
      </c>
      <c r="D51" s="628"/>
      <c r="E51" s="628"/>
      <c r="F51" s="629"/>
      <c r="G51" s="72" t="s">
        <v>390</v>
      </c>
      <c r="H51" s="627" t="s">
        <v>271</v>
      </c>
      <c r="I51" s="629"/>
      <c r="J51" s="72" t="s">
        <v>391</v>
      </c>
    </row>
    <row r="52" spans="1:10" s="23" customFormat="1" ht="15.75">
      <c r="A52" s="73"/>
      <c r="B52" s="74">
        <v>1</v>
      </c>
      <c r="C52" s="631">
        <v>2</v>
      </c>
      <c r="D52" s="632"/>
      <c r="E52" s="632"/>
      <c r="F52" s="633"/>
      <c r="G52" s="27">
        <v>3</v>
      </c>
      <c r="H52" s="631">
        <v>4</v>
      </c>
      <c r="I52" s="633"/>
      <c r="J52" s="27" t="s">
        <v>273</v>
      </c>
    </row>
    <row r="53" spans="1:10" s="23" customFormat="1" ht="27.75" customHeight="1" outlineLevel="1">
      <c r="A53" s="28"/>
      <c r="B53" s="29" t="s">
        <v>276</v>
      </c>
      <c r="C53" s="638"/>
      <c r="D53" s="639"/>
      <c r="E53" s="639"/>
      <c r="F53" s="640"/>
      <c r="G53" s="77"/>
      <c r="H53" s="594"/>
      <c r="I53" s="595"/>
      <c r="J53" s="36">
        <f>D53*H53/100</f>
        <v>0</v>
      </c>
    </row>
    <row r="54" spans="1:10" s="23" customFormat="1" ht="15.75" outlineLevel="1">
      <c r="A54" s="28"/>
      <c r="B54" s="29" t="s">
        <v>278</v>
      </c>
      <c r="C54" s="638"/>
      <c r="D54" s="639"/>
      <c r="E54" s="639"/>
      <c r="F54" s="640"/>
      <c r="G54" s="77"/>
      <c r="H54" s="594"/>
      <c r="I54" s="595"/>
      <c r="J54" s="36">
        <f>D54*H54/100</f>
        <v>0</v>
      </c>
    </row>
    <row r="55" spans="1:10" s="23" customFormat="1" ht="15.75" outlineLevel="1">
      <c r="A55" s="576" t="s">
        <v>268</v>
      </c>
      <c r="B55" s="582"/>
      <c r="C55" s="582"/>
      <c r="D55" s="582"/>
      <c r="E55" s="582"/>
      <c r="F55" s="582"/>
      <c r="G55" s="582"/>
      <c r="H55" s="582"/>
      <c r="I55" s="598"/>
      <c r="J55" s="38">
        <f>J53+J54</f>
        <v>0</v>
      </c>
    </row>
    <row r="56" spans="1:10" s="23" customFormat="1" ht="22.5" customHeight="1">
      <c r="A56" s="579" t="s">
        <v>497</v>
      </c>
      <c r="B56" s="562"/>
      <c r="C56" s="562"/>
      <c r="D56" s="562"/>
      <c r="E56" s="562"/>
      <c r="F56" s="562"/>
      <c r="G56" s="562"/>
      <c r="H56" s="562"/>
      <c r="I56" s="562"/>
      <c r="J56" s="604"/>
    </row>
    <row r="57" spans="1:10" ht="25.5">
      <c r="A57" s="39"/>
      <c r="B57" s="40" t="s">
        <v>252</v>
      </c>
      <c r="C57" s="25" t="s">
        <v>291</v>
      </c>
      <c r="D57" s="567" t="s">
        <v>292</v>
      </c>
      <c r="E57" s="581"/>
      <c r="F57" s="567" t="s">
        <v>293</v>
      </c>
      <c r="G57" s="581"/>
      <c r="H57" s="567" t="s">
        <v>303</v>
      </c>
      <c r="I57" s="581"/>
      <c r="J57" s="25" t="s">
        <v>296</v>
      </c>
    </row>
    <row r="58" spans="1:10" ht="13.5">
      <c r="A58" s="39"/>
      <c r="B58" s="42">
        <v>1</v>
      </c>
      <c r="C58" s="42">
        <v>2</v>
      </c>
      <c r="D58" s="549">
        <v>3</v>
      </c>
      <c r="E58" s="550"/>
      <c r="F58" s="549">
        <v>4</v>
      </c>
      <c r="G58" s="550"/>
      <c r="H58" s="549">
        <v>5</v>
      </c>
      <c r="I58" s="550"/>
      <c r="J58" s="42" t="s">
        <v>302</v>
      </c>
    </row>
    <row r="59" spans="1:10" s="23" customFormat="1" ht="15.75" outlineLevel="1">
      <c r="A59" s="28"/>
      <c r="B59" s="29">
        <v>1</v>
      </c>
      <c r="C59" s="37" t="s">
        <v>610</v>
      </c>
      <c r="D59" s="600" t="s">
        <v>561</v>
      </c>
      <c r="E59" s="601"/>
      <c r="F59" s="605">
        <v>1</v>
      </c>
      <c r="G59" s="606"/>
      <c r="H59" s="551"/>
      <c r="I59" s="552"/>
      <c r="J59" s="44">
        <f>F59*H59</f>
        <v>0</v>
      </c>
    </row>
    <row r="60" spans="1:10" s="23" customFormat="1" ht="15.75" outlineLevel="1">
      <c r="A60" s="45" t="s">
        <v>268</v>
      </c>
      <c r="B60" s="46"/>
      <c r="C60" s="582" t="s">
        <v>268</v>
      </c>
      <c r="D60" s="582"/>
      <c r="E60" s="582"/>
      <c r="F60" s="582"/>
      <c r="G60" s="582"/>
      <c r="H60" s="582"/>
      <c r="I60" s="598"/>
      <c r="J60" s="38">
        <f>J59</f>
        <v>0</v>
      </c>
    </row>
    <row r="61" spans="1:10" s="23" customFormat="1" ht="27" customHeight="1">
      <c r="A61" s="579" t="s">
        <v>498</v>
      </c>
      <c r="B61" s="562"/>
      <c r="C61" s="562"/>
      <c r="D61" s="562"/>
      <c r="E61" s="562"/>
      <c r="F61" s="562"/>
      <c r="G61" s="562"/>
      <c r="H61" s="562"/>
      <c r="I61" s="562"/>
      <c r="J61" s="604"/>
    </row>
    <row r="62" spans="1:10" s="83" customFormat="1" ht="30" customHeight="1">
      <c r="A62" s="80"/>
      <c r="B62" s="81" t="s">
        <v>252</v>
      </c>
      <c r="C62" s="82" t="s">
        <v>291</v>
      </c>
      <c r="D62" s="643" t="s">
        <v>409</v>
      </c>
      <c r="E62" s="644"/>
      <c r="F62" s="643" t="s">
        <v>410</v>
      </c>
      <c r="G62" s="644"/>
      <c r="H62" s="643" t="s">
        <v>303</v>
      </c>
      <c r="I62" s="644"/>
      <c r="J62" s="82" t="s">
        <v>296</v>
      </c>
    </row>
    <row r="63" spans="1:10" s="83" customFormat="1" ht="30">
      <c r="A63" s="80"/>
      <c r="B63" s="84">
        <v>1</v>
      </c>
      <c r="C63" s="84">
        <v>2</v>
      </c>
      <c r="D63" s="651">
        <v>3</v>
      </c>
      <c r="E63" s="652"/>
      <c r="F63" s="651">
        <v>4</v>
      </c>
      <c r="G63" s="652"/>
      <c r="H63" s="651">
        <v>5</v>
      </c>
      <c r="I63" s="652"/>
      <c r="J63" s="84" t="s">
        <v>411</v>
      </c>
    </row>
    <row r="64" spans="1:10" s="23" customFormat="1" ht="15.75" outlineLevel="1">
      <c r="A64" s="28"/>
      <c r="B64" s="29">
        <v>1</v>
      </c>
      <c r="C64" s="37" t="s">
        <v>412</v>
      </c>
      <c r="D64" s="602"/>
      <c r="E64" s="603"/>
      <c r="F64" s="605"/>
      <c r="G64" s="606"/>
      <c r="H64" s="551"/>
      <c r="I64" s="552"/>
      <c r="J64" s="44">
        <f>J66+J69</f>
        <v>0</v>
      </c>
    </row>
    <row r="65" spans="1:10" s="23" customFormat="1" ht="31.5" outlineLevel="1">
      <c r="A65" s="28"/>
      <c r="B65" s="29"/>
      <c r="C65" s="28" t="s">
        <v>413</v>
      </c>
      <c r="D65" s="602"/>
      <c r="E65" s="603"/>
      <c r="F65" s="605"/>
      <c r="G65" s="606"/>
      <c r="H65" s="551"/>
      <c r="I65" s="552"/>
      <c r="J65" s="44"/>
    </row>
    <row r="66" spans="1:10" s="23" customFormat="1" ht="15.75" outlineLevel="1">
      <c r="A66" s="28"/>
      <c r="B66" s="29"/>
      <c r="C66" s="37"/>
      <c r="D66" s="602"/>
      <c r="E66" s="603"/>
      <c r="F66" s="605"/>
      <c r="G66" s="606"/>
      <c r="H66" s="551"/>
      <c r="I66" s="552"/>
      <c r="J66" s="44">
        <f>F66*D66/100*H66*9/1000</f>
        <v>0</v>
      </c>
    </row>
    <row r="67" spans="1:10" s="23" customFormat="1" ht="15.75" outlineLevel="1">
      <c r="A67" s="28"/>
      <c r="B67" s="29"/>
      <c r="C67" s="37"/>
      <c r="D67" s="602"/>
      <c r="E67" s="603"/>
      <c r="F67" s="605"/>
      <c r="G67" s="606"/>
      <c r="H67" s="551"/>
      <c r="I67" s="552"/>
      <c r="J67" s="44">
        <f>F67*D67/100*H67*9/1000</f>
        <v>0</v>
      </c>
    </row>
    <row r="68" spans="1:10" s="23" customFormat="1" ht="31.5" outlineLevel="1">
      <c r="A68" s="28"/>
      <c r="B68" s="29">
        <v>2</v>
      </c>
      <c r="C68" s="28" t="s">
        <v>414</v>
      </c>
      <c r="D68" s="602"/>
      <c r="E68" s="603"/>
      <c r="F68" s="605"/>
      <c r="G68" s="606"/>
      <c r="H68" s="551"/>
      <c r="I68" s="552"/>
      <c r="J68" s="44">
        <f>SUM(J70:J71)</f>
        <v>0</v>
      </c>
    </row>
    <row r="69" spans="1:10" s="23" customFormat="1" ht="31.5" outlineLevel="1">
      <c r="A69" s="28"/>
      <c r="B69" s="29"/>
      <c r="C69" s="28" t="s">
        <v>413</v>
      </c>
      <c r="D69" s="602"/>
      <c r="E69" s="603"/>
      <c r="F69" s="605"/>
      <c r="G69" s="606"/>
      <c r="H69" s="551"/>
      <c r="I69" s="552"/>
      <c r="J69" s="44"/>
    </row>
    <row r="70" spans="1:10" s="23" customFormat="1" ht="15.75" outlineLevel="1">
      <c r="A70" s="28"/>
      <c r="B70" s="29"/>
      <c r="C70" s="37"/>
      <c r="D70" s="602"/>
      <c r="E70" s="603"/>
      <c r="F70" s="605"/>
      <c r="G70" s="606"/>
      <c r="H70" s="551"/>
      <c r="I70" s="552"/>
      <c r="J70" s="44"/>
    </row>
    <row r="71" spans="1:10" s="23" customFormat="1" ht="15.75" outlineLevel="1">
      <c r="A71" s="28"/>
      <c r="B71" s="29"/>
      <c r="C71" s="37"/>
      <c r="D71" s="602"/>
      <c r="E71" s="603"/>
      <c r="F71" s="605"/>
      <c r="G71" s="606"/>
      <c r="H71" s="551"/>
      <c r="I71" s="552"/>
      <c r="J71" s="44"/>
    </row>
    <row r="72" spans="1:10" s="23" customFormat="1" ht="15.75" outlineLevel="1">
      <c r="A72" s="45" t="s">
        <v>268</v>
      </c>
      <c r="B72" s="46"/>
      <c r="C72" s="582" t="s">
        <v>268</v>
      </c>
      <c r="D72" s="582"/>
      <c r="E72" s="582"/>
      <c r="F72" s="582"/>
      <c r="G72" s="582"/>
      <c r="H72" s="582"/>
      <c r="I72" s="598"/>
      <c r="J72" s="38">
        <f>J64+J68</f>
        <v>0</v>
      </c>
    </row>
    <row r="73" spans="1:10" s="23" customFormat="1" ht="28.5" customHeight="1">
      <c r="A73" s="579" t="s">
        <v>499</v>
      </c>
      <c r="B73" s="562"/>
      <c r="C73" s="562"/>
      <c r="D73" s="562"/>
      <c r="E73" s="562"/>
      <c r="F73" s="562"/>
      <c r="G73" s="562"/>
      <c r="H73" s="562"/>
      <c r="I73" s="562"/>
      <c r="J73" s="604"/>
    </row>
    <row r="74" spans="1:10" ht="25.5" customHeight="1">
      <c r="A74" s="39"/>
      <c r="B74" s="40" t="s">
        <v>252</v>
      </c>
      <c r="C74" s="25" t="s">
        <v>291</v>
      </c>
      <c r="D74" s="567" t="s">
        <v>292</v>
      </c>
      <c r="E74" s="581"/>
      <c r="F74" s="567" t="s">
        <v>293</v>
      </c>
      <c r="G74" s="581"/>
      <c r="H74" s="567" t="s">
        <v>303</v>
      </c>
      <c r="I74" s="581"/>
      <c r="J74" s="25" t="s">
        <v>296</v>
      </c>
    </row>
    <row r="75" spans="1:10" ht="13.5">
      <c r="A75" s="39"/>
      <c r="B75" s="42">
        <v>1</v>
      </c>
      <c r="C75" s="42">
        <v>2</v>
      </c>
      <c r="D75" s="549">
        <v>3</v>
      </c>
      <c r="E75" s="550"/>
      <c r="F75" s="549">
        <v>4</v>
      </c>
      <c r="G75" s="550"/>
      <c r="H75" s="549">
        <v>5</v>
      </c>
      <c r="I75" s="550"/>
      <c r="J75" s="42" t="s">
        <v>302</v>
      </c>
    </row>
    <row r="76" spans="1:10" s="23" customFormat="1" ht="15.75" outlineLevel="1">
      <c r="A76" s="28"/>
      <c r="B76" s="29">
        <v>1</v>
      </c>
      <c r="C76" s="37"/>
      <c r="D76" s="600" t="s">
        <v>561</v>
      </c>
      <c r="E76" s="601"/>
      <c r="F76" s="605"/>
      <c r="G76" s="606"/>
      <c r="H76" s="551"/>
      <c r="I76" s="552"/>
      <c r="J76" s="44">
        <f>F76*H76</f>
        <v>0</v>
      </c>
    </row>
    <row r="77" spans="1:10" s="23" customFormat="1" ht="15.75" outlineLevel="1">
      <c r="A77" s="28"/>
      <c r="B77" s="29"/>
      <c r="C77" s="28"/>
      <c r="D77" s="600"/>
      <c r="E77" s="601"/>
      <c r="F77" s="605"/>
      <c r="G77" s="606"/>
      <c r="H77" s="551"/>
      <c r="I77" s="552"/>
      <c r="J77" s="44"/>
    </row>
    <row r="78" spans="1:10" s="23" customFormat="1" ht="15.75" outlineLevel="1">
      <c r="A78" s="45" t="s">
        <v>268</v>
      </c>
      <c r="B78" s="46"/>
      <c r="C78" s="582" t="s">
        <v>268</v>
      </c>
      <c r="D78" s="582"/>
      <c r="E78" s="582"/>
      <c r="F78" s="582"/>
      <c r="G78" s="582"/>
      <c r="H78" s="582"/>
      <c r="I78" s="598"/>
      <c r="J78" s="38">
        <f>SUM(J76:J77)</f>
        <v>0</v>
      </c>
    </row>
    <row r="79" spans="1:10" s="23" customFormat="1" ht="28.5" customHeight="1">
      <c r="A79" s="579" t="s">
        <v>500</v>
      </c>
      <c r="B79" s="562"/>
      <c r="C79" s="562"/>
      <c r="D79" s="562"/>
      <c r="E79" s="562"/>
      <c r="F79" s="562"/>
      <c r="G79" s="562"/>
      <c r="H79" s="562"/>
      <c r="I79" s="562"/>
      <c r="J79" s="604"/>
    </row>
    <row r="80" spans="1:10" ht="25.5">
      <c r="A80" s="39"/>
      <c r="B80" s="40" t="s">
        <v>252</v>
      </c>
      <c r="C80" s="25" t="s">
        <v>291</v>
      </c>
      <c r="D80" s="567" t="s">
        <v>292</v>
      </c>
      <c r="E80" s="581"/>
      <c r="F80" s="567" t="s">
        <v>293</v>
      </c>
      <c r="G80" s="581"/>
      <c r="H80" s="567" t="s">
        <v>303</v>
      </c>
      <c r="I80" s="581"/>
      <c r="J80" s="25" t="s">
        <v>296</v>
      </c>
    </row>
    <row r="81" spans="1:10" ht="13.5">
      <c r="A81" s="39"/>
      <c r="B81" s="42">
        <v>1</v>
      </c>
      <c r="C81" s="42">
        <v>2</v>
      </c>
      <c r="D81" s="549">
        <v>3</v>
      </c>
      <c r="E81" s="550"/>
      <c r="F81" s="549">
        <v>4</v>
      </c>
      <c r="G81" s="550"/>
      <c r="H81" s="549">
        <v>5</v>
      </c>
      <c r="I81" s="550"/>
      <c r="J81" s="42" t="s">
        <v>302</v>
      </c>
    </row>
    <row r="82" spans="1:10" s="23" customFormat="1" ht="15.75" outlineLevel="1">
      <c r="A82" s="28"/>
      <c r="B82" s="29"/>
      <c r="C82" s="37"/>
      <c r="D82" s="600"/>
      <c r="E82" s="601"/>
      <c r="F82" s="605"/>
      <c r="G82" s="606"/>
      <c r="H82" s="551"/>
      <c r="I82" s="552"/>
      <c r="J82" s="44">
        <f>F82*H82</f>
        <v>0</v>
      </c>
    </row>
    <row r="83" spans="1:10" s="23" customFormat="1" ht="15.75" outlineLevel="1">
      <c r="A83" s="45" t="s">
        <v>268</v>
      </c>
      <c r="B83" s="46"/>
      <c r="C83" s="582" t="s">
        <v>268</v>
      </c>
      <c r="D83" s="582"/>
      <c r="E83" s="582"/>
      <c r="F83" s="582"/>
      <c r="G83" s="582"/>
      <c r="H83" s="582"/>
      <c r="I83" s="598"/>
      <c r="J83" s="38">
        <f>SUM(J82:J82)</f>
        <v>0</v>
      </c>
    </row>
    <row r="84" spans="1:10" s="23" customFormat="1" ht="28.5" customHeight="1">
      <c r="A84" s="579" t="s">
        <v>501</v>
      </c>
      <c r="B84" s="562"/>
      <c r="C84" s="562"/>
      <c r="D84" s="562"/>
      <c r="E84" s="562"/>
      <c r="F84" s="562"/>
      <c r="G84" s="562"/>
      <c r="H84" s="562"/>
      <c r="I84" s="562"/>
      <c r="J84" s="604"/>
    </row>
    <row r="85" spans="1:10" ht="25.5">
      <c r="A85" s="39"/>
      <c r="B85" s="40" t="s">
        <v>252</v>
      </c>
      <c r="C85" s="25" t="s">
        <v>291</v>
      </c>
      <c r="D85" s="567" t="s">
        <v>292</v>
      </c>
      <c r="E85" s="581"/>
      <c r="F85" s="567" t="s">
        <v>293</v>
      </c>
      <c r="G85" s="581"/>
      <c r="H85" s="567" t="s">
        <v>303</v>
      </c>
      <c r="I85" s="581"/>
      <c r="J85" s="25" t="s">
        <v>296</v>
      </c>
    </row>
    <row r="86" spans="1:10" ht="13.5">
      <c r="A86" s="39"/>
      <c r="B86" s="42">
        <v>1</v>
      </c>
      <c r="C86" s="42">
        <v>2</v>
      </c>
      <c r="D86" s="549">
        <v>3</v>
      </c>
      <c r="E86" s="550"/>
      <c r="F86" s="549">
        <v>4</v>
      </c>
      <c r="G86" s="550"/>
      <c r="H86" s="549">
        <v>5</v>
      </c>
      <c r="I86" s="550"/>
      <c r="J86" s="42" t="s">
        <v>302</v>
      </c>
    </row>
    <row r="87" spans="1:10" s="23" customFormat="1" ht="15.75" outlineLevel="1">
      <c r="A87" s="28"/>
      <c r="B87" s="29">
        <v>1</v>
      </c>
      <c r="C87" s="28" t="s">
        <v>563</v>
      </c>
      <c r="D87" s="600" t="s">
        <v>561</v>
      </c>
      <c r="E87" s="601"/>
      <c r="F87" s="605">
        <v>1</v>
      </c>
      <c r="G87" s="606"/>
      <c r="H87" s="551">
        <v>30235.36</v>
      </c>
      <c r="I87" s="552"/>
      <c r="J87" s="44">
        <f aca="true" t="shared" si="1" ref="J87:J92">F87*H87</f>
        <v>30235.36</v>
      </c>
    </row>
    <row r="88" spans="1:10" s="23" customFormat="1" ht="15.75" outlineLevel="1">
      <c r="A88" s="28"/>
      <c r="B88" s="29"/>
      <c r="C88" s="28"/>
      <c r="D88" s="600"/>
      <c r="E88" s="601"/>
      <c r="F88" s="605"/>
      <c r="G88" s="606"/>
      <c r="H88" s="551"/>
      <c r="I88" s="552"/>
      <c r="J88" s="44">
        <f t="shared" si="1"/>
        <v>0</v>
      </c>
    </row>
    <row r="89" spans="1:10" s="23" customFormat="1" ht="15.75" outlineLevel="1">
      <c r="A89" s="28"/>
      <c r="B89" s="29"/>
      <c r="C89" s="28"/>
      <c r="D89" s="600"/>
      <c r="E89" s="601"/>
      <c r="F89" s="605"/>
      <c r="G89" s="606"/>
      <c r="H89" s="551"/>
      <c r="I89" s="552"/>
      <c r="J89" s="44">
        <f t="shared" si="1"/>
        <v>0</v>
      </c>
    </row>
    <row r="90" spans="1:10" s="23" customFormat="1" ht="15.75" outlineLevel="1">
      <c r="A90" s="28"/>
      <c r="B90" s="29"/>
      <c r="C90" s="28"/>
      <c r="D90" s="600"/>
      <c r="E90" s="601"/>
      <c r="F90" s="605"/>
      <c r="G90" s="606"/>
      <c r="H90" s="551"/>
      <c r="I90" s="552"/>
      <c r="J90" s="44">
        <f t="shared" si="1"/>
        <v>0</v>
      </c>
    </row>
    <row r="91" spans="1:10" s="23" customFormat="1" ht="15.75" outlineLevel="1">
      <c r="A91" s="28"/>
      <c r="B91" s="29"/>
      <c r="C91" s="28"/>
      <c r="D91" s="600"/>
      <c r="E91" s="601"/>
      <c r="F91" s="605"/>
      <c r="G91" s="606"/>
      <c r="H91" s="551"/>
      <c r="I91" s="552"/>
      <c r="J91" s="44">
        <f t="shared" si="1"/>
        <v>0</v>
      </c>
    </row>
    <row r="92" spans="1:10" s="23" customFormat="1" ht="15.75" outlineLevel="1">
      <c r="A92" s="28"/>
      <c r="B92" s="29"/>
      <c r="C92" s="28"/>
      <c r="D92" s="600"/>
      <c r="E92" s="601"/>
      <c r="F92" s="605"/>
      <c r="G92" s="606"/>
      <c r="H92" s="551"/>
      <c r="I92" s="552"/>
      <c r="J92" s="44">
        <f t="shared" si="1"/>
        <v>0</v>
      </c>
    </row>
    <row r="93" spans="1:10" s="23" customFormat="1" ht="15.75" outlineLevel="1">
      <c r="A93" s="28"/>
      <c r="B93" s="29"/>
      <c r="C93" s="28"/>
      <c r="D93" s="600"/>
      <c r="E93" s="601"/>
      <c r="F93" s="605"/>
      <c r="G93" s="606"/>
      <c r="H93" s="551"/>
      <c r="I93" s="552"/>
      <c r="J93" s="44"/>
    </row>
    <row r="94" spans="1:10" s="23" customFormat="1" ht="15.75" outlineLevel="1">
      <c r="A94" s="45" t="s">
        <v>268</v>
      </c>
      <c r="B94" s="46"/>
      <c r="C94" s="582" t="s">
        <v>268</v>
      </c>
      <c r="D94" s="582"/>
      <c r="E94" s="582"/>
      <c r="F94" s="582"/>
      <c r="G94" s="582"/>
      <c r="H94" s="582"/>
      <c r="I94" s="598"/>
      <c r="J94" s="38">
        <f>SUM(J87:J93)</f>
        <v>30235.36</v>
      </c>
    </row>
    <row r="95" spans="3:10" s="23" customFormat="1" ht="21" customHeight="1">
      <c r="C95" s="607" t="s">
        <v>310</v>
      </c>
      <c r="D95" s="607"/>
      <c r="E95" s="607"/>
      <c r="F95" s="607"/>
      <c r="G95" s="607"/>
      <c r="H95" s="607"/>
      <c r="I95" s="608"/>
      <c r="J95" s="65">
        <f>J23+J33+J36+J44+J49+J55+J60+J72+J78+J83+J94</f>
        <v>30235.36</v>
      </c>
    </row>
    <row r="98" spans="2:10" ht="12.75">
      <c r="B98" s="41" t="s">
        <v>144</v>
      </c>
      <c r="D98" s="86"/>
      <c r="E98" s="86"/>
      <c r="F98" s="87"/>
      <c r="I98" s="86" t="s">
        <v>686</v>
      </c>
      <c r="J98" s="86"/>
    </row>
    <row r="99" spans="9:10" ht="12.75">
      <c r="I99" s="609" t="s">
        <v>311</v>
      </c>
      <c r="J99" s="609"/>
    </row>
    <row r="101" spans="2:10" ht="12.75">
      <c r="B101" s="41" t="s">
        <v>312</v>
      </c>
      <c r="D101" s="86"/>
      <c r="E101" s="86"/>
      <c r="F101" s="87"/>
      <c r="I101" s="86" t="str">
        <f>'Расчеты (обосн) обл.бюд'!I88</f>
        <v>Блатова Н.В.</v>
      </c>
      <c r="J101" s="86"/>
    </row>
    <row r="102" spans="9:10" ht="12.75">
      <c r="I102" s="609" t="s">
        <v>311</v>
      </c>
      <c r="J102" s="609"/>
    </row>
    <row r="104" spans="2:10" ht="12.75">
      <c r="B104" s="41" t="s">
        <v>313</v>
      </c>
      <c r="C104" s="86" t="str">
        <f>'Расчеты (обосн) обл.бюд'!C91</f>
        <v>главный бухгалтер</v>
      </c>
      <c r="D104" s="86"/>
      <c r="F104" s="135" t="str">
        <f>'Расчеты (обосн) обл.бюд'!F91</f>
        <v>67-05-93</v>
      </c>
      <c r="G104" s="86"/>
      <c r="I104" s="86" t="str">
        <f>'Расчеты (обосн) обл.бюд'!I91</f>
        <v>Блатова Н.В.</v>
      </c>
      <c r="J104" s="86"/>
    </row>
    <row r="105" spans="3:10" ht="12.75">
      <c r="C105" s="615" t="s">
        <v>146</v>
      </c>
      <c r="D105" s="615"/>
      <c r="F105" s="616" t="s">
        <v>149</v>
      </c>
      <c r="G105" s="616"/>
      <c r="I105" s="609" t="s">
        <v>311</v>
      </c>
      <c r="J105" s="609"/>
    </row>
    <row r="107" spans="2:3" ht="12.75">
      <c r="B107" s="41" t="s">
        <v>314</v>
      </c>
      <c r="C107" s="136" t="str">
        <f>'Расчеты (обосн) обл.бюд'!C94</f>
        <v>09 января 2023г</v>
      </c>
    </row>
  </sheetData>
  <sheetProtection/>
  <mergeCells count="177">
    <mergeCell ref="D74:E74"/>
    <mergeCell ref="A73:J73"/>
    <mergeCell ref="H75:I75"/>
    <mergeCell ref="F75:G75"/>
    <mergeCell ref="D90:E90"/>
    <mergeCell ref="F90:G90"/>
    <mergeCell ref="H89:I89"/>
    <mergeCell ref="D87:E87"/>
    <mergeCell ref="F87:G87"/>
    <mergeCell ref="H87:I87"/>
    <mergeCell ref="C94:I94"/>
    <mergeCell ref="H90:I90"/>
    <mergeCell ref="H21:I21"/>
    <mergeCell ref="F21:G21"/>
    <mergeCell ref="D21:E21"/>
    <mergeCell ref="D75:E75"/>
    <mergeCell ref="H74:I74"/>
    <mergeCell ref="F74:G74"/>
    <mergeCell ref="D89:E89"/>
    <mergeCell ref="F89:G89"/>
    <mergeCell ref="C95:I95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88:E88"/>
    <mergeCell ref="F88:G88"/>
    <mergeCell ref="H88:I88"/>
    <mergeCell ref="C83:I83"/>
    <mergeCell ref="A84:J84"/>
    <mergeCell ref="D85:E85"/>
    <mergeCell ref="F85:G85"/>
    <mergeCell ref="H85:I85"/>
    <mergeCell ref="D86:E86"/>
    <mergeCell ref="F86:G86"/>
    <mergeCell ref="H86:I86"/>
    <mergeCell ref="D81:E81"/>
    <mergeCell ref="F81:G81"/>
    <mergeCell ref="H81:I81"/>
    <mergeCell ref="D82:E82"/>
    <mergeCell ref="F82:G82"/>
    <mergeCell ref="H82:I82"/>
    <mergeCell ref="D77:E77"/>
    <mergeCell ref="F77:G77"/>
    <mergeCell ref="H77:I77"/>
    <mergeCell ref="C78:I78"/>
    <mergeCell ref="A79:J79"/>
    <mergeCell ref="D80:E80"/>
    <mergeCell ref="F80:G80"/>
    <mergeCell ref="H80:I80"/>
    <mergeCell ref="D76:E76"/>
    <mergeCell ref="F76:G76"/>
    <mergeCell ref="H76:I76"/>
    <mergeCell ref="C72:I72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C60:I60"/>
    <mergeCell ref="A61:J61"/>
    <mergeCell ref="D62:E62"/>
    <mergeCell ref="F62:G62"/>
    <mergeCell ref="H62:I62"/>
    <mergeCell ref="D63:E63"/>
    <mergeCell ref="F63:G63"/>
    <mergeCell ref="H63:I63"/>
    <mergeCell ref="D59:E59"/>
    <mergeCell ref="F59:G59"/>
    <mergeCell ref="H59:I59"/>
    <mergeCell ref="A55:I55"/>
    <mergeCell ref="A56:J56"/>
    <mergeCell ref="D57:E57"/>
    <mergeCell ref="F57:G57"/>
    <mergeCell ref="H57:I57"/>
    <mergeCell ref="D58:E58"/>
    <mergeCell ref="F58:G58"/>
    <mergeCell ref="H58:I58"/>
    <mergeCell ref="A49:I49"/>
    <mergeCell ref="A50:J50"/>
    <mergeCell ref="C53:F53"/>
    <mergeCell ref="H53:I53"/>
    <mergeCell ref="C54:F54"/>
    <mergeCell ref="H54:I54"/>
    <mergeCell ref="C51:F51"/>
    <mergeCell ref="H51:I51"/>
    <mergeCell ref="C52:F52"/>
    <mergeCell ref="H52:I52"/>
    <mergeCell ref="D48:E48"/>
    <mergeCell ref="H48:I48"/>
    <mergeCell ref="A44:I44"/>
    <mergeCell ref="A45:J45"/>
    <mergeCell ref="D46:E46"/>
    <mergeCell ref="H46:I46"/>
    <mergeCell ref="D47:E47"/>
    <mergeCell ref="H47:I47"/>
    <mergeCell ref="D43:E43"/>
    <mergeCell ref="H43:I43"/>
    <mergeCell ref="D42:E42"/>
    <mergeCell ref="H42:I42"/>
    <mergeCell ref="D39:E39"/>
    <mergeCell ref="H39:I39"/>
    <mergeCell ref="D40:E40"/>
    <mergeCell ref="H40:I40"/>
    <mergeCell ref="D41:E41"/>
    <mergeCell ref="H41:I41"/>
    <mergeCell ref="H35:I35"/>
    <mergeCell ref="A37:J37"/>
    <mergeCell ref="D38:E38"/>
    <mergeCell ref="D28:E28"/>
    <mergeCell ref="H28:I28"/>
    <mergeCell ref="H38:I38"/>
    <mergeCell ref="H29:I29"/>
    <mergeCell ref="H30:I30"/>
    <mergeCell ref="A36:I36"/>
    <mergeCell ref="D19:E19"/>
    <mergeCell ref="F19:G19"/>
    <mergeCell ref="H31:I31"/>
    <mergeCell ref="D32:E32"/>
    <mergeCell ref="H32:I32"/>
    <mergeCell ref="A33:I33"/>
    <mergeCell ref="D25:E25"/>
    <mergeCell ref="H25:I25"/>
    <mergeCell ref="D26:E26"/>
    <mergeCell ref="H26:I26"/>
    <mergeCell ref="B5:J5"/>
    <mergeCell ref="E7:J7"/>
    <mergeCell ref="D8:J8"/>
    <mergeCell ref="B10:J10"/>
    <mergeCell ref="E12:G12"/>
    <mergeCell ref="E13:G13"/>
    <mergeCell ref="H13:J13"/>
    <mergeCell ref="H12:J12"/>
    <mergeCell ref="C105:D105"/>
    <mergeCell ref="F105:G105"/>
    <mergeCell ref="I105:J105"/>
    <mergeCell ref="E14:G14"/>
    <mergeCell ref="H14:J14"/>
    <mergeCell ref="A18:J18"/>
    <mergeCell ref="H19:I19"/>
    <mergeCell ref="D20:E20"/>
    <mergeCell ref="F20:G20"/>
    <mergeCell ref="H20:I20"/>
    <mergeCell ref="I99:J99"/>
    <mergeCell ref="I102:J102"/>
    <mergeCell ref="D22:E22"/>
    <mergeCell ref="F22:G22"/>
    <mergeCell ref="H22:I22"/>
    <mergeCell ref="A24:J24"/>
    <mergeCell ref="C23:I23"/>
    <mergeCell ref="H27:I27"/>
    <mergeCell ref="A34:J34"/>
    <mergeCell ref="D35:E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2023-01-11T06:43:22Z</cp:lastPrinted>
  <dcterms:created xsi:type="dcterms:W3CDTF">2011-01-11T10:25:48Z</dcterms:created>
  <dcterms:modified xsi:type="dcterms:W3CDTF">2023-01-26T01:55:17Z</dcterms:modified>
  <cp:category/>
  <cp:version/>
  <cp:contentType/>
  <cp:contentStatus/>
</cp:coreProperties>
</file>